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装箱指令单批量导入!$A$1:$O$40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545" name="ID_3854F7EBA39E4199850AFA7F5011A77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2334620"/>
          <a:ext cx="1557655" cy="1203960"/>
        </a:xfrm>
        <a:prstGeom prst="rect">
          <a:avLst/>
        </a:prstGeom>
      </xdr:spPr>
    </xdr:pic>
  </etc:cellImage>
  <etc:cellImage>
    <xdr:pic>
      <xdr:nvPicPr>
        <xdr:cNvPr id="3749" name="ID_BC62CC63C1514286B4D1F4E93CA918F7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03661020"/>
          <a:ext cx="1557655" cy="1203960"/>
        </a:xfrm>
        <a:prstGeom prst="rect">
          <a:avLst/>
        </a:prstGeom>
      </xdr:spPr>
    </xdr:pic>
  </etc:cellImage>
  <etc:cellImage>
    <xdr:pic>
      <xdr:nvPicPr>
        <xdr:cNvPr id="3744" name="ID_A8BE1DBAB4C043E1967A213C7A92AC9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536595860"/>
          <a:ext cx="1557655" cy="1203960"/>
        </a:xfrm>
        <a:prstGeom prst="rect">
          <a:avLst/>
        </a:prstGeom>
      </xdr:spPr>
    </xdr:pic>
  </etc:cellImage>
  <etc:cellImage>
    <xdr:pic>
      <xdr:nvPicPr>
        <xdr:cNvPr id="3768" name="ID_57905A0F32FA48AAB8DC4DF94060CCF3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05435540"/>
          <a:ext cx="1557655" cy="1203960"/>
        </a:xfrm>
        <a:prstGeom prst="rect">
          <a:avLst/>
        </a:prstGeom>
      </xdr:spPr>
    </xdr:pic>
  </etc:cellImage>
  <etc:cellImage>
    <xdr:pic>
      <xdr:nvPicPr>
        <xdr:cNvPr id="968" name="ID_72B6B21BDEEB4AE28C74B20CF767BE98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02037620"/>
          <a:ext cx="1557655" cy="1203960"/>
        </a:xfrm>
        <a:prstGeom prst="rect">
          <a:avLst/>
        </a:prstGeom>
      </xdr:spPr>
    </xdr:pic>
  </etc:cellImage>
  <etc:cellImage>
    <xdr:pic>
      <xdr:nvPicPr>
        <xdr:cNvPr id="541" name="ID_B7AEB9DB9B1249DA83AD1EA67ACDDAE0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15281180"/>
          <a:ext cx="1557655" cy="1203960"/>
        </a:xfrm>
        <a:prstGeom prst="rect">
          <a:avLst/>
        </a:prstGeom>
      </xdr:spPr>
    </xdr:pic>
  </etc:cellImage>
  <etc:cellImage>
    <xdr:pic>
      <xdr:nvPicPr>
        <xdr:cNvPr id="3523" name="ID_2BD3AD995F064017B809E09BF9AD285D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1068255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<sst xmlns="http://schemas.openxmlformats.org/spreadsheetml/2006/main" count="2799" uniqueCount="260">
  <si>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</si>
  <si>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</si>
  <si>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</si>
  <si>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</si>
  <si>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</si>
  <si>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</si>
  <si>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</si>
  <si>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</si>
  <si>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</si>
  <si>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</si>
  <si>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</si>
  <si>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</si>
  <si>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</si>
  <si>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</si>
  <si>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</si>
  <si>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RY20240411040</t>
  </si>
  <si>
    <t>香港仓</t>
  </si>
  <si>
    <t>C204S-0170-A1B0</t>
  </si>
  <si>
    <t>C204S-0170-A1B0L</t>
  </si>
  <si>
    <t>正品</t>
  </si>
  <si>
    <t>2024-04-11</t>
  </si>
  <si>
    <t>香港</t>
  </si>
  <si>
    <t>C204S-0170-A1B0M</t>
  </si>
  <si>
    <t>C204S-0170-A1B0S</t>
  </si>
  <si>
    <t>C204S-0170-A1B0XL</t>
  </si>
  <si>
    <t>南浦正品仓</t>
  </si>
  <si>
    <t>广州</t>
  </si>
  <si>
    <t>广州期货仓</t>
  </si>
  <si>
    <t>大货样衣仓</t>
  </si>
  <si>
    <t>RY20240411039</t>
  </si>
  <si>
    <t>C204S-0170-A1WH</t>
  </si>
  <si>
    <t>C204S-0170-A1WHL</t>
  </si>
  <si>
    <t>C204S-0170-A1WHM</t>
  </si>
  <si>
    <t>C204S-0170-A1WHS</t>
  </si>
  <si>
    <t>C204S-0170-A1WHXL</t>
  </si>
  <si>
    <t>RY20240411042</t>
  </si>
  <si>
    <t>CW404CC0333</t>
  </si>
  <si>
    <t>CW404CC0333W0L</t>
  </si>
  <si>
    <t>CW404CC0333W0M</t>
  </si>
  <si>
    <t>CW404CC0333W0S</t>
  </si>
  <si>
    <t>CW404CC0333W0XS</t>
  </si>
  <si>
    <t>RY20240411041</t>
  </si>
  <si>
    <t>CW404PL0315</t>
  </si>
  <si>
    <t>CW404PL0315B0L</t>
  </si>
  <si>
    <t>CW404PL0315B0M</t>
  </si>
  <si>
    <t>CW404PL0315B0S</t>
  </si>
  <si>
    <t>CW404PL0315B0XS</t>
  </si>
  <si>
    <t>RY20240411038</t>
  </si>
  <si>
    <t>CW501PS0127</t>
  </si>
  <si>
    <t>CW501PS0127E0L</t>
  </si>
  <si>
    <t>CW501PS0127E0M</t>
  </si>
  <si>
    <t>CW501PS0127E0S</t>
  </si>
  <si>
    <t>CW501PS0127E0XS</t>
  </si>
  <si>
    <t>RY20240411043</t>
  </si>
  <si>
    <t>CW502PS0120</t>
  </si>
  <si>
    <t>CW502PS0120B0L</t>
  </si>
  <si>
    <t>CW502PS0120B0M</t>
  </si>
  <si>
    <t>CW502PS0120B0S</t>
  </si>
  <si>
    <t>RY20240411037</t>
  </si>
  <si>
    <t>CW502TS0137</t>
  </si>
  <si>
    <t>CW502TS0137B0L</t>
  </si>
  <si>
    <t>CW502TS0137B0M</t>
  </si>
  <si>
    <t>CW502TS0137B0S</t>
  </si>
  <si>
    <t>RY20240411036</t>
  </si>
  <si>
    <t>CW502TV0122</t>
  </si>
  <si>
    <t>CW502TV0122W0L</t>
  </si>
  <si>
    <t>CW502TV0122W0M</t>
  </si>
  <si>
    <t>CW502TV0122W0S</t>
  </si>
  <si>
    <t>CW502TV0122W0XL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</si>
  <si>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</si>
  <si>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</si>
  <si>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</si>
  <si>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</si>
  <si>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</si>
  <si>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</si>
  <si>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</si>
  <si>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</si>
  <si>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</si>
  <si>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</si>
  <si>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CW404CC0333W0</t>
  </si>
  <si>
    <t>XS</t>
  </si>
  <si>
    <t>CW404PL0315B0</t>
  </si>
  <si>
    <t>CW501PS0127E0</t>
  </si>
  <si>
    <t>CW502PS0120B0</t>
  </si>
  <si>
    <t>CW502TS0137B0</t>
  </si>
  <si>
    <t>CW502TV0122W0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</si>
  <si>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</si>
  <si>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</si>
  <si>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</si>
  <si>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</si>
  <si>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</si>
  <si>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</si>
  <si>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</si>
  <si>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</si>
  <si>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</si>
  <si>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</si>
  <si>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</si>
  <si>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</si>
  <si>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</si>
  <si>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</si>
  <si>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</si>
  <si>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</si>
  <si>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</si>
  <si>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</si>
  <si>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</si>
  <si>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</si>
  <si>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</si>
  <si>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</si>
  <si>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</si>
  <si>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</si>
  <si>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</si>
  <si>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</si>
  <si>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</si>
  <si>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</si>
  <si>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</si>
  <si>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短裤</t>
  </si>
  <si>
    <t>森羽</t>
  </si>
  <si>
    <t>400042</t>
  </si>
  <si>
    <t>224.85</t>
  </si>
  <si>
    <t>4946.7</t>
  </si>
  <si>
    <t>全时段</t>
  </si>
  <si>
    <t>MO20231216001</t>
  </si>
  <si>
    <t>CHESTER CHARLES</t>
  </si>
  <si>
    <t>首单</t>
  </si>
  <si>
    <t>正黑</t>
  </si>
  <si>
    <t>FOB</t>
  </si>
  <si>
    <t>韦秋霞</t>
  </si>
  <si>
    <t>9218.85</t>
  </si>
  <si>
    <t>9668.55</t>
  </si>
  <si>
    <t>小香外套</t>
  </si>
  <si>
    <t>524</t>
  </si>
  <si>
    <t>5240</t>
  </si>
  <si>
    <t>MO20240105004</t>
  </si>
  <si>
    <t>翻单1</t>
  </si>
  <si>
    <t>本白</t>
  </si>
  <si>
    <t>11528</t>
  </si>
  <si>
    <t>24104</t>
  </si>
  <si>
    <t>女装长裤</t>
  </si>
  <si>
    <t>330.44</t>
  </si>
  <si>
    <t>3304.4</t>
  </si>
  <si>
    <t>MO20240205001</t>
  </si>
  <si>
    <t>翻单2</t>
  </si>
  <si>
    <t>赖清友</t>
  </si>
  <si>
    <t>11234.96</t>
  </si>
  <si>
    <t>22469.92</t>
  </si>
  <si>
    <t>短袖圆领T恤</t>
  </si>
  <si>
    <t>108</t>
  </si>
  <si>
    <t>2376</t>
  </si>
  <si>
    <t>MO20240116018</t>
  </si>
  <si>
    <t>翻单</t>
  </si>
  <si>
    <t>1728</t>
  </si>
  <si>
    <t>1188</t>
  </si>
  <si>
    <t>540</t>
  </si>
  <si>
    <t>2916</t>
  </si>
  <si>
    <t>MO20240116017</t>
  </si>
  <si>
    <t>返单1</t>
  </si>
  <si>
    <t>1620</t>
  </si>
  <si>
    <t>243</t>
  </si>
  <si>
    <t>4860</t>
  </si>
  <si>
    <t>MO20231214001</t>
  </si>
  <si>
    <t>灰色</t>
  </si>
  <si>
    <t>8019</t>
  </si>
  <si>
    <t>8505</t>
  </si>
  <si>
    <t>2430</t>
  </si>
  <si>
    <t>女装短袖圆领T恤</t>
  </si>
  <si>
    <t>51</t>
  </si>
  <si>
    <t>1122</t>
  </si>
  <si>
    <t>MO20231226014</t>
  </si>
  <si>
    <t>2193</t>
  </si>
  <si>
    <t>2091</t>
  </si>
  <si>
    <t>针织背心</t>
  </si>
  <si>
    <t>81</t>
  </si>
  <si>
    <t>1782</t>
  </si>
  <si>
    <t>MO20231213001</t>
  </si>
  <si>
    <t>3969</t>
  </si>
  <si>
    <t>2835</t>
  </si>
  <si>
    <t>810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</si>
  <si>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</si>
  <si>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</si>
  <si>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</si>
  <si>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</si>
  <si>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</si>
  <si>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</si>
  <si>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</si>
  <si>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</si>
  <si>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</si>
  <si>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</si>
  <si>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</si>
  <si>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</si>
  <si>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</si>
  <si>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</si>
  <si>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</si>
  <si>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</si>
  <si>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</si>
  <si>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</si>
  <si>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</si>
  <si>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</si>
  <si>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</si>
  <si>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</si>
  <si>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</si>
  <si>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</si>
  <si>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</si>
  <si>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</si>
  <si>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</si>
  <si>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</si>
  <si>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</si>
  <si>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</si>
  <si>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</si>
  <si>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</si>
  <si>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</si>
  <si>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</si>
  <si>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</si>
  <si>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</si>
  <si>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</si>
  <si>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</si>
  <si>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</si>
  <si>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</si>
  <si>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</si>
  <si>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</si>
  <si>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</si>
  <si>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</si>
  <si>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</si>
  <si>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</si>
  <si>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</si>
  <si>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</si>
  <si>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</si>
  <si>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</si>
  <si>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</si>
  <si>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</si>
  <si>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</si>
  <si>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</si>
  <si>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</si>
  <si>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</si>
  <si>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</si>
  <si>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</si>
  <si>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</si>
  <si>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</si>
  <si>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</si>
  <si>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</si>
  <si>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</si>
  <si>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</si>
  <si>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/>
  </si>
  <si>
    <t>MEN</t>
  </si>
  <si>
    <t>SHIRT</t>
  </si>
  <si>
    <t>衬衫</t>
  </si>
  <si>
    <t>T-SHIRT</t>
  </si>
  <si>
    <t>T恤</t>
  </si>
  <si>
    <t>WOMEN</t>
  </si>
  <si>
    <t>JACKET</t>
  </si>
  <si>
    <t>外套</t>
  </si>
  <si>
    <t>PANTS</t>
  </si>
  <si>
    <t>裤子</t>
  </si>
  <si>
    <t>SHORTS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</si>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</sst>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1.jpeg"/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4.4735416667" refreshedBy="CC USER" recordCount="10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2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10">
        <s v="图片"/>
        <s v=""/>
        <s v="=DISPIMG(&quot;ID_BC62CC63C1514286B4D1F4E93CA918F7&quot;,1)"/>
        <s v="=DISPIMG(&quot;ID_57905A0F32FA48AAB8DC4DF94060CCF3&quot;,1)"/>
        <s v="=DISPIMG(&quot;ID_A8BE1DBAB4C043E1967A213C7A92AC91&quot;,1)"/>
        <s v="=DISPIMG(&quot;ID_3854F7EBA39E4199850AFA7F5011A771&quot;,1)"/>
        <s v="=DISPIMG(&quot;ID_B7AEB9DB9B1249DA83AD1EA67ACDDAE0&quot;,1)"/>
        <s v="=DISPIMG(&quot;ID_2BD3AD995F064017B809E09BF9AD285D&quot;,1)"/>
        <s v="=DISPIMG(&quot;ID_72B6B21BDEEB4AE28C74B20CF767BE98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5">
        <s v="货号"/>
        <s v="C204S-0170-A1B0"/>
        <s v="C204S-0170-A1WH"/>
        <s v="CW404CC0333W0"/>
        <s v="CW404PL0315B0"/>
        <s v="CW501PS0127E0"/>
        <s v="CW502PS0120B0"/>
        <s v="CW502TS0137B0"/>
        <s v="CW502TV0122W0"/>
        <m/>
        <s v="CW501KC0357W1" u="1"/>
        <s v="CW502KW0318W0" u="1"/>
        <s v="CW502KW0132B0" u="1"/>
        <s v="CW502KW0378R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MEN"/>
        <s v="WOMEN"/>
        <m/>
      </sharedItems>
    </cacheField>
    <cacheField name="品类" numFmtId="0">
      <sharedItems containsBlank="1" count="8">
        <s v="品类"/>
        <s v="SHIRT"/>
        <s v="T-SHIRT"/>
        <s v="JACKET"/>
        <s v="PANTS"/>
        <s v="SHORTS"/>
        <s v="VEST"/>
        <m/>
      </sharedItems>
    </cacheField>
    <cacheField name="品类2" numFmtId="0">
      <sharedItems containsBlank="1" count="6">
        <s v="品类"/>
        <s v="衬衫"/>
        <s v="T恤"/>
        <s v="外套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0"/>
      </sharedItems>
    </cacheField>
    <cacheField name="S" numFmtId="0">
      <sharedItems containsBlank="1" containsNumber="1" containsInteger="1" containsMixedTypes="1" count="9">
        <s v="S"/>
        <n v="11"/>
        <n v="15"/>
        <n v="46"/>
        <n v="68"/>
        <n v="35"/>
        <n v="43"/>
        <n v="41"/>
        <m/>
      </sharedItems>
    </cacheField>
    <cacheField name="M" numFmtId="0">
      <sharedItems containsBlank="1" containsNumber="1" containsInteger="1" containsMixedTypes="1" count="10">
        <s v="M"/>
        <n v="16"/>
        <n v="27"/>
        <n v="22"/>
        <n v="34"/>
        <n v="33"/>
        <n v="41"/>
        <n v="43"/>
        <n v="49"/>
        <m/>
      </sharedItems>
    </cacheField>
    <cacheField name="L" numFmtId="0">
      <sharedItems containsBlank="1" containsNumber="1" containsInteger="1" containsMixedTypes="1" count="6">
        <s v="L"/>
        <n v="22"/>
        <n v="27"/>
        <n v="10"/>
        <n v="20"/>
        <m/>
      </sharedItems>
    </cacheField>
    <cacheField name="XL" numFmtId="0">
      <sharedItems containsBlank="1" containsNumber="1" containsInteger="1" containsMixedTypes="1" count="5">
        <s v="XL"/>
        <n v="5"/>
        <n v="15"/>
        <m/>
        <n v="10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9">
        <s v="合计"/>
        <n v="54"/>
        <n v="84"/>
        <n v="88"/>
        <n v="122"/>
        <n v="98"/>
        <n v="106"/>
        <n v="116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2"/>
        <n v="5"/>
        <n v="9"/>
        <n v="7"/>
        <m/>
      </sharedItems>
    </cacheField>
    <cacheField name="广州期货仓M" numFmtId="0">
      <sharedItems containsBlank="1" containsNumber="1" containsInteger="1" containsMixedTypes="1" count="9">
        <s v="M"/>
        <n v="3"/>
        <n v="2"/>
        <n v="11"/>
        <n v="13"/>
        <n v="5"/>
        <n v="20"/>
        <n v="1"/>
        <m/>
      </sharedItems>
    </cacheField>
    <cacheField name="广州期货仓L" numFmtId="0">
      <sharedItems containsBlank="1" containsNumber="1" containsInteger="1" containsMixedTypes="1" count="8">
        <s v="L"/>
        <n v="3"/>
        <n v="1"/>
        <n v="6"/>
        <n v="9"/>
        <n v="4"/>
        <n v="20"/>
        <m/>
      </sharedItems>
    </cacheField>
    <cacheField name="广州期货仓XL" numFmtId="0">
      <sharedItems containsBlank="1" containsNumber="1" containsInteger="1" containsMixedTypes="1" count="3">
        <s v="XL"/>
        <n v="2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9">
        <s v="广州期货仓"/>
        <n v="10"/>
        <n v="5"/>
        <n v="22"/>
        <n v="31"/>
        <n v="11"/>
        <n v="47"/>
        <n v="1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9"/>
        <n v="8"/>
        <m/>
      </sharedItems>
    </cacheField>
    <cacheField name="香港仓S" numFmtId="0">
      <sharedItems containsBlank="1" containsNumber="1" containsInteger="1" containsMixedTypes="1" count="10">
        <s v="S"/>
        <n v="8"/>
        <n v="11"/>
        <n v="35"/>
        <n v="42"/>
        <n v="21"/>
        <n v="31"/>
        <n v="27"/>
        <n v="24"/>
        <m/>
      </sharedItems>
    </cacheField>
    <cacheField name="香港仓M" numFmtId="0">
      <sharedItems containsBlank="1" containsNumber="1" containsInteger="1" containsMixedTypes="1" count="8">
        <s v="M"/>
        <n v="11"/>
        <n v="21"/>
        <n v="16"/>
        <n v="27"/>
        <n v="18"/>
        <n v="33"/>
        <m/>
      </sharedItems>
    </cacheField>
    <cacheField name="香港仓L" numFmtId="0">
      <sharedItems containsBlank="1" containsNumber="1" containsInteger="1" containsMixedTypes="1" count="8">
        <s v="L"/>
        <n v="15"/>
        <n v="20"/>
        <n v="8"/>
        <n v="3"/>
        <n v="9"/>
        <n v="2"/>
        <m/>
      </sharedItems>
    </cacheField>
    <cacheField name="香港仓XL" numFmtId="0">
      <sharedItems containsBlank="1" containsNumber="1" containsInteger="1" containsMixedTypes="1" count="5">
        <s v="XL"/>
        <n v="2"/>
        <n v="12"/>
        <m/>
        <n v="7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10">
        <s v="香港仓"/>
        <n v="36"/>
        <n v="64"/>
        <n v="68"/>
        <n v="69"/>
        <n v="54"/>
        <n v="73"/>
        <n v="47"/>
        <n v="7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1"/>
        <n v="2"/>
        <m/>
      </sharedItems>
    </cacheField>
    <cacheField name="南浦正品仓S" numFmtId="0">
      <sharedItems containsBlank="1" containsNumber="1" containsInteger="1" containsMixedTypes="1" count="9">
        <s v="S"/>
        <n v="1"/>
        <n v="2"/>
        <n v="8"/>
        <n v="20"/>
        <n v="4"/>
        <n v="10"/>
        <n v="6"/>
        <m/>
      </sharedItems>
    </cacheField>
    <cacheField name="南浦正品仓M" numFmtId="0">
      <sharedItems containsBlank="1" containsNumber="1" containsInteger="1" containsMixedTypes="1" count="9">
        <s v="M"/>
        <n v="2"/>
        <n v="3"/>
        <n v="4"/>
        <n v="7"/>
        <n v="8"/>
        <n v="5"/>
        <n v="15"/>
        <m/>
      </sharedItems>
    </cacheField>
    <cacheField name="南浦正品仓L" numFmtId="0">
      <sharedItems containsBlank="1" containsNumber="1" containsInteger="1" containsMixedTypes="1" count="6">
        <s v="L"/>
        <n v="3"/>
        <n v="1"/>
        <n v="2"/>
        <m/>
        <n v="7"/>
      </sharedItems>
    </cacheField>
    <cacheField name="南浦正品仓XL" numFmtId="0">
      <sharedItems containsBlank="1" containsNumber="1" containsInteger="1" containsMixedTypes="1" count="5">
        <s v="XL"/>
        <n v="1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10">
        <s v="南浦正品仓"/>
        <n v="7"/>
        <n v="9"/>
        <n v="14"/>
        <n v="30"/>
        <n v="12"/>
        <n v="21"/>
        <n v="11"/>
        <n v="3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ntainsNumber="1" containsInteger="1" containsMixedTypes="1" count="3">
        <s v="M"/>
        <m/>
        <n v="1"/>
      </sharedItems>
    </cacheField>
    <cacheField name="大货样衣仓L" numFmtId="0">
      <sharedItems containsBlank="1" containsNumber="1" containsInteger="1" containsMixedTypes="1" count="3">
        <s v="L"/>
        <n v="1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1"/>
    <x v="1"/>
    <x v="1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1"/>
    <x v="2"/>
    <x v="2"/>
    <x v="1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2"/>
    <x v="3"/>
    <x v="3"/>
    <x v="1"/>
    <x v="1"/>
    <x v="1"/>
    <x v="1"/>
    <x v="1"/>
    <x v="2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1"/>
    <x v="2"/>
    <x v="2"/>
    <x v="2"/>
    <x v="1"/>
    <x v="1"/>
    <x v="2"/>
    <x v="1"/>
    <x v="2"/>
    <x v="3"/>
    <x v="3"/>
    <x v="3"/>
    <x v="3"/>
    <x v="1"/>
    <x v="1"/>
    <x v="3"/>
    <x v="1"/>
    <x v="2"/>
    <x v="3"/>
    <x v="3"/>
    <x v="2"/>
    <x v="2"/>
    <x v="1"/>
    <x v="1"/>
    <x v="3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1"/>
    <x v="1"/>
    <x v="1"/>
    <x v="4"/>
    <x v="1"/>
    <x v="1"/>
    <x v="4"/>
    <x v="2"/>
    <x v="4"/>
    <x v="4"/>
    <x v="1"/>
    <x v="1"/>
    <x v="1"/>
    <x v="1"/>
    <x v="1"/>
    <x v="2"/>
    <x v="4"/>
    <x v="4"/>
    <x v="3"/>
    <x v="3"/>
    <x v="1"/>
    <x v="1"/>
    <x v="4"/>
    <x v="1"/>
    <x v="1"/>
    <x v="1"/>
    <x v="1"/>
    <x v="1"/>
    <x v="1"/>
    <x v="1"/>
    <x v="1"/>
    <x v="1"/>
    <x v="1"/>
    <x v="1"/>
    <x v="2"/>
    <x v="3"/>
    <x v="3"/>
    <x v="2"/>
    <x v="1"/>
    <x v="1"/>
    <x v="3"/>
    <x v="1"/>
    <x v="3"/>
    <x v="4"/>
    <x v="3"/>
    <x v="4"/>
    <x v="3"/>
    <x v="1"/>
    <x v="1"/>
    <x v="4"/>
    <x v="1"/>
    <x v="3"/>
    <x v="4"/>
    <x v="4"/>
    <x v="2"/>
    <x v="2"/>
    <x v="1"/>
    <x v="1"/>
    <x v="4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1"/>
    <x v="1"/>
    <x v="1"/>
    <x v="5"/>
    <x v="1"/>
    <x v="1"/>
    <x v="5"/>
    <x v="2"/>
    <x v="5"/>
    <x v="4"/>
    <x v="1"/>
    <x v="1"/>
    <x v="1"/>
    <x v="1"/>
    <x v="1"/>
    <x v="2"/>
    <x v="5"/>
    <x v="5"/>
    <x v="4"/>
    <x v="3"/>
    <x v="1"/>
    <x v="1"/>
    <x v="5"/>
    <x v="1"/>
    <x v="1"/>
    <x v="1"/>
    <x v="1"/>
    <x v="1"/>
    <x v="1"/>
    <x v="1"/>
    <x v="1"/>
    <x v="1"/>
    <x v="1"/>
    <x v="1"/>
    <x v="3"/>
    <x v="4"/>
    <x v="4"/>
    <x v="2"/>
    <x v="1"/>
    <x v="1"/>
    <x v="4"/>
    <x v="1"/>
    <x v="3"/>
    <x v="5"/>
    <x v="3"/>
    <x v="5"/>
    <x v="3"/>
    <x v="1"/>
    <x v="1"/>
    <x v="5"/>
    <x v="1"/>
    <x v="3"/>
    <x v="5"/>
    <x v="3"/>
    <x v="3"/>
    <x v="2"/>
    <x v="1"/>
    <x v="1"/>
    <x v="5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1"/>
    <x v="1"/>
    <x v="1"/>
    <x v="6"/>
    <x v="1"/>
    <x v="1"/>
    <x v="6"/>
    <x v="2"/>
    <x v="5"/>
    <x v="4"/>
    <x v="1"/>
    <x v="1"/>
    <x v="1"/>
    <x v="1"/>
    <x v="1"/>
    <x v="1"/>
    <x v="6"/>
    <x v="6"/>
    <x v="1"/>
    <x v="3"/>
    <x v="1"/>
    <x v="1"/>
    <x v="6"/>
    <x v="1"/>
    <x v="1"/>
    <x v="1"/>
    <x v="1"/>
    <x v="1"/>
    <x v="1"/>
    <x v="1"/>
    <x v="1"/>
    <x v="1"/>
    <x v="1"/>
    <x v="1"/>
    <x v="1"/>
    <x v="5"/>
    <x v="5"/>
    <x v="2"/>
    <x v="1"/>
    <x v="1"/>
    <x v="5"/>
    <x v="1"/>
    <x v="1"/>
    <x v="6"/>
    <x v="4"/>
    <x v="1"/>
    <x v="3"/>
    <x v="1"/>
    <x v="1"/>
    <x v="6"/>
    <x v="1"/>
    <x v="1"/>
    <x v="6"/>
    <x v="5"/>
    <x v="1"/>
    <x v="2"/>
    <x v="1"/>
    <x v="1"/>
    <x v="6"/>
    <x v="1"/>
    <x v="1"/>
    <x v="1"/>
    <x v="1"/>
    <x v="1"/>
    <x v="1"/>
    <x v="1"/>
    <x v="1"/>
    <x v="1"/>
    <x v="1"/>
    <x v="1"/>
    <x v="1"/>
    <x v="2"/>
    <x v="2"/>
    <x v="1"/>
    <x v="1"/>
    <x v="1"/>
    <x v="1"/>
  </r>
  <r>
    <x v="1"/>
    <x v="1"/>
    <x v="1"/>
    <x v="7"/>
    <x v="1"/>
    <x v="1"/>
    <x v="7"/>
    <x v="2"/>
    <x v="2"/>
    <x v="2"/>
    <x v="1"/>
    <x v="1"/>
    <x v="1"/>
    <x v="1"/>
    <x v="1"/>
    <x v="1"/>
    <x v="7"/>
    <x v="7"/>
    <x v="1"/>
    <x v="3"/>
    <x v="1"/>
    <x v="1"/>
    <x v="6"/>
    <x v="1"/>
    <x v="1"/>
    <x v="1"/>
    <x v="1"/>
    <x v="1"/>
    <x v="1"/>
    <x v="1"/>
    <x v="1"/>
    <x v="1"/>
    <x v="1"/>
    <x v="1"/>
    <x v="4"/>
    <x v="6"/>
    <x v="6"/>
    <x v="2"/>
    <x v="1"/>
    <x v="1"/>
    <x v="6"/>
    <x v="1"/>
    <x v="1"/>
    <x v="7"/>
    <x v="5"/>
    <x v="6"/>
    <x v="3"/>
    <x v="1"/>
    <x v="1"/>
    <x v="7"/>
    <x v="1"/>
    <x v="1"/>
    <x v="7"/>
    <x v="6"/>
    <x v="4"/>
    <x v="2"/>
    <x v="1"/>
    <x v="1"/>
    <x v="7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1"/>
    <x v="1"/>
    <x v="1"/>
    <x v="8"/>
    <x v="1"/>
    <x v="1"/>
    <x v="8"/>
    <x v="2"/>
    <x v="6"/>
    <x v="2"/>
    <x v="1"/>
    <x v="1"/>
    <x v="1"/>
    <x v="1"/>
    <x v="1"/>
    <x v="1"/>
    <x v="5"/>
    <x v="8"/>
    <x v="1"/>
    <x v="4"/>
    <x v="1"/>
    <x v="1"/>
    <x v="7"/>
    <x v="1"/>
    <x v="1"/>
    <x v="1"/>
    <x v="1"/>
    <x v="1"/>
    <x v="1"/>
    <x v="1"/>
    <x v="1"/>
    <x v="1"/>
    <x v="1"/>
    <x v="2"/>
    <x v="5"/>
    <x v="7"/>
    <x v="7"/>
    <x v="2"/>
    <x v="1"/>
    <x v="1"/>
    <x v="7"/>
    <x v="1"/>
    <x v="1"/>
    <x v="8"/>
    <x v="6"/>
    <x v="1"/>
    <x v="4"/>
    <x v="1"/>
    <x v="1"/>
    <x v="8"/>
    <x v="1"/>
    <x v="1"/>
    <x v="6"/>
    <x v="7"/>
    <x v="5"/>
    <x v="3"/>
    <x v="1"/>
    <x v="1"/>
    <x v="8"/>
    <x v="1"/>
    <x v="1"/>
    <x v="1"/>
    <x v="1"/>
    <x v="1"/>
    <x v="1"/>
    <x v="1"/>
    <x v="1"/>
    <x v="1"/>
    <x v="1"/>
    <x v="1"/>
    <x v="2"/>
    <x v="1"/>
    <x v="2"/>
    <x v="1"/>
    <x v="1"/>
    <x v="1"/>
    <x v="1"/>
  </r>
  <r>
    <x v="2"/>
    <x v="1"/>
    <x v="1"/>
    <x v="9"/>
    <x v="1"/>
    <x v="1"/>
    <x v="9"/>
    <x v="3"/>
    <x v="7"/>
    <x v="5"/>
    <x v="2"/>
    <x v="2"/>
    <x v="2"/>
    <x v="2"/>
    <x v="1"/>
    <x v="1"/>
    <x v="8"/>
    <x v="9"/>
    <x v="5"/>
    <x v="3"/>
    <x v="1"/>
    <x v="1"/>
    <x v="8"/>
    <x v="1"/>
    <x v="1"/>
    <x v="1"/>
    <x v="1"/>
    <x v="1"/>
    <x v="1"/>
    <x v="1"/>
    <x v="1"/>
    <x v="2"/>
    <x v="1"/>
    <x v="2"/>
    <x v="5"/>
    <x v="8"/>
    <x v="7"/>
    <x v="2"/>
    <x v="1"/>
    <x v="1"/>
    <x v="8"/>
    <x v="1"/>
    <x v="4"/>
    <x v="9"/>
    <x v="7"/>
    <x v="7"/>
    <x v="3"/>
    <x v="1"/>
    <x v="1"/>
    <x v="9"/>
    <x v="1"/>
    <x v="4"/>
    <x v="8"/>
    <x v="8"/>
    <x v="4"/>
    <x v="4"/>
    <x v="1"/>
    <x v="2"/>
    <x v="9"/>
    <x v="1"/>
    <x v="1"/>
    <x v="1"/>
    <x v="1"/>
    <x v="1"/>
    <x v="1"/>
    <x v="1"/>
    <x v="1"/>
    <x v="2"/>
    <x v="1"/>
    <x v="1"/>
    <x v="1"/>
    <x v="1"/>
    <x v="2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423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6">
        <item x="9"/>
        <item x="0"/>
        <item m="1" x="83"/>
        <item m="1" x="14"/>
        <item m="1" x="84"/>
        <item m="1" x="85"/>
        <item m="1" x="87"/>
        <item m="1" x="94"/>
        <item m="1" x="88"/>
        <item m="1" x="89"/>
        <item m="1" x="90"/>
        <item m="1" x="91"/>
        <item m="1" x="92"/>
        <item m="1" x="93"/>
        <item m="1" x="86"/>
        <item m="1" x="81"/>
        <item m="1" x="82"/>
        <item m="1" x="79"/>
        <item m="1" x="80"/>
        <item m="1" x="78"/>
        <item m="1" x="73"/>
        <item m="1" x="74"/>
        <item m="1" x="75"/>
        <item m="1" x="76"/>
        <item m="1" x="77"/>
        <item m="1" x="30"/>
        <item m="1" x="71"/>
        <item m="1" x="45"/>
        <item m="1" x="72"/>
        <item m="1" x="70"/>
        <item m="1" x="50"/>
        <item m="1" x="64"/>
        <item m="1" x="65"/>
        <item m="1" x="66"/>
        <item m="1" x="67"/>
        <item m="1" x="68"/>
        <item m="1" x="69"/>
        <item m="1" x="58"/>
        <item m="1" x="59"/>
        <item m="1" x="55"/>
        <item m="1" x="60"/>
        <item m="1" x="61"/>
        <item m="1" x="62"/>
        <item m="1" x="63"/>
        <item m="1" x="52"/>
        <item m="1" x="53"/>
        <item m="1" x="54"/>
        <item m="1" x="56"/>
        <item m="1" x="57"/>
        <item m="1" x="46"/>
        <item m="1" x="47"/>
        <item m="1" x="48"/>
        <item m="1" x="49"/>
        <item m="1" x="51"/>
        <item m="1" x="44"/>
        <item m="1" x="42"/>
        <item m="1" x="43"/>
        <item m="1" x="39"/>
        <item m="1" x="38"/>
        <item m="1" x="40"/>
        <item m="1" x="41"/>
        <item m="1" x="37"/>
        <item m="1" x="34"/>
        <item m="1" x="35"/>
        <item m="1" x="36"/>
        <item m="1" x="18"/>
        <item m="1" x="21"/>
        <item m="1" x="32"/>
        <item m="1" x="33"/>
        <item m="1" x="25"/>
        <item m="1" x="26"/>
        <item m="1" x="27"/>
        <item m="1" x="28"/>
        <item m="1" x="29"/>
        <item m="1" x="31"/>
        <item m="1" x="10"/>
        <item m="1" x="24"/>
        <item m="1" x="22"/>
        <item m="1" x="23"/>
        <item m="1" x="17"/>
        <item m="1" x="19"/>
        <item m="1" x="20"/>
        <item m="1" x="15"/>
        <item m="1" x="16"/>
        <item m="1" x="11"/>
        <item m="1" x="12"/>
        <item m="1" x="13"/>
        <item x="1"/>
        <item x="2"/>
        <item x="3"/>
        <item x="4"/>
        <item x="5"/>
        <item x="6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5"/>
        <item x="1"/>
        <item x="2"/>
        <item x="3"/>
        <item x="4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1">
        <item x="0"/>
        <item x="9"/>
        <item x="6"/>
        <item x="1"/>
        <item x="2"/>
        <item x="3"/>
        <item x="4"/>
        <item x="5"/>
        <item x="7"/>
        <item x="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3"/>
        <item x="1"/>
        <item x="2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3"/>
        <item x="1"/>
        <item x="2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10">
        <item x="0"/>
        <item x="8"/>
        <item x="2"/>
        <item x="5"/>
        <item x="1"/>
        <item x="3"/>
        <item x="4"/>
        <item x="6"/>
        <item x="7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10">
        <item x="0"/>
        <item x="8"/>
        <item x="2"/>
        <item x="1"/>
        <item x="3"/>
        <item x="4"/>
        <item x="5"/>
        <item x="6"/>
        <item x="7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11">
        <item x="0"/>
        <item x="9"/>
        <item x="6"/>
        <item x="7"/>
        <item x="1"/>
        <item x="2"/>
        <item x="3"/>
        <item x="4"/>
        <item x="5"/>
        <item x="8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6">
        <item x="0"/>
        <item x="3"/>
        <item x="1"/>
        <item x="2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11">
        <item x="0"/>
        <item x="9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10">
        <item x="0"/>
        <item x="8"/>
        <item x="1"/>
        <item x="7"/>
        <item x="3"/>
        <item x="2"/>
        <item x="4"/>
        <item x="5"/>
        <item x="6"/>
        <item t="default"/>
      </items>
    </pivotField>
    <pivotField dataField="1" compact="0" outline="0" subtotalTop="0" showAll="0">
      <items count="10">
        <item x="0"/>
        <item x="8"/>
        <item x="4"/>
        <item x="1"/>
        <item x="2"/>
        <item x="3"/>
        <item x="5"/>
        <item x="6"/>
        <item x="7"/>
        <item t="default"/>
      </items>
    </pivotField>
    <pivotField dataField="1" compact="0" outline="0" subtotalTop="0" showAll="0">
      <items count="7">
        <item x="0"/>
        <item x="4"/>
        <item x="3"/>
        <item x="2"/>
        <item x="1"/>
        <item x="5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11">
        <item x="0"/>
        <item x="9"/>
        <item x="5"/>
        <item x="1"/>
        <item x="2"/>
        <item x="3"/>
        <item x="4"/>
        <item x="6"/>
        <item x="7"/>
        <item x="8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4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8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0" sqref="D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9" t="s">
        <v>0</v>
      </c>
      <c r="B1" s="50" t="s">
        <v>1</v>
      </c>
      <c r="C1" s="49" t="s">
        <v>2</v>
      </c>
      <c r="D1" s="49" t="s">
        <v>3</v>
      </c>
      <c r="E1" s="49" t="s">
        <v>4</v>
      </c>
      <c r="F1" s="49" t="s">
        <v>5</v>
      </c>
      <c r="G1" s="51" t="s">
        <v>6</v>
      </c>
      <c r="H1" s="49" t="s">
        <v>7</v>
      </c>
      <c r="I1" s="49" t="s">
        <v>8</v>
      </c>
      <c r="J1" s="50" t="s">
        <v>9</v>
      </c>
      <c r="K1" s="50" t="s">
        <v>10</v>
      </c>
      <c r="L1" s="50" t="s">
        <v>11</v>
      </c>
      <c r="M1" s="50" t="s">
        <v>12</v>
      </c>
      <c r="N1" s="50" t="s">
        <v>13</v>
      </c>
      <c r="O1" s="50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8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2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3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1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3</v>
      </c>
      <c r="F10" t="s">
        <v>19</v>
      </c>
      <c r="H10" t="s">
        <v>20</v>
      </c>
      <c r="I10" t="s">
        <v>26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H11" t="s">
        <v>20</v>
      </c>
      <c r="I11" t="s">
        <v>26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</v>
      </c>
      <c r="F12" t="s">
        <v>19</v>
      </c>
      <c r="H12" t="s">
        <v>20</v>
      </c>
      <c r="I12" t="s">
        <v>26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2</v>
      </c>
      <c r="F13" t="s">
        <v>19</v>
      </c>
      <c r="H13" t="s">
        <v>20</v>
      </c>
      <c r="I13" t="s">
        <v>26</v>
      </c>
    </row>
    <row r="14" spans="1:9">
      <c r="A14" t="s">
        <v>15</v>
      </c>
      <c r="B14" t="s">
        <v>28</v>
      </c>
      <c r="C14" t="s">
        <v>17</v>
      </c>
      <c r="D14" t="s">
        <v>18</v>
      </c>
      <c r="E14">
        <v>1</v>
      </c>
      <c r="F14" t="s">
        <v>19</v>
      </c>
      <c r="H14" t="s">
        <v>20</v>
      </c>
      <c r="I14" t="s">
        <v>26</v>
      </c>
    </row>
    <row r="15" spans="1:9">
      <c r="A15" t="s">
        <v>29</v>
      </c>
      <c r="B15" t="s">
        <v>16</v>
      </c>
      <c r="C15" t="s">
        <v>30</v>
      </c>
      <c r="D15" t="s">
        <v>31</v>
      </c>
      <c r="E15">
        <v>20</v>
      </c>
      <c r="F15" t="s">
        <v>19</v>
      </c>
      <c r="H15" t="s">
        <v>20</v>
      </c>
      <c r="I15" t="s">
        <v>21</v>
      </c>
    </row>
    <row r="16" spans="1:9">
      <c r="A16" t="s">
        <v>29</v>
      </c>
      <c r="B16" t="s">
        <v>16</v>
      </c>
      <c r="C16" t="s">
        <v>30</v>
      </c>
      <c r="D16" t="s">
        <v>32</v>
      </c>
      <c r="E16">
        <v>21</v>
      </c>
      <c r="F16" t="s">
        <v>19</v>
      </c>
      <c r="H16" t="s">
        <v>20</v>
      </c>
      <c r="I16" t="s">
        <v>21</v>
      </c>
    </row>
    <row r="17" spans="1:9">
      <c r="A17" t="s">
        <v>29</v>
      </c>
      <c r="B17" t="s">
        <v>16</v>
      </c>
      <c r="C17" t="s">
        <v>30</v>
      </c>
      <c r="D17" t="s">
        <v>33</v>
      </c>
      <c r="E17">
        <v>11</v>
      </c>
      <c r="F17" t="s">
        <v>19</v>
      </c>
      <c r="H17" t="s">
        <v>20</v>
      </c>
      <c r="I17" t="s">
        <v>21</v>
      </c>
    </row>
    <row r="18" spans="1:9">
      <c r="A18" t="s">
        <v>29</v>
      </c>
      <c r="B18" t="s">
        <v>16</v>
      </c>
      <c r="C18" t="s">
        <v>30</v>
      </c>
      <c r="D18" t="s">
        <v>34</v>
      </c>
      <c r="E18">
        <v>12</v>
      </c>
      <c r="F18" t="s">
        <v>19</v>
      </c>
      <c r="H18" t="s">
        <v>20</v>
      </c>
      <c r="I18" t="s">
        <v>21</v>
      </c>
    </row>
    <row r="19" spans="1:9">
      <c r="A19" t="s">
        <v>29</v>
      </c>
      <c r="B19" t="s">
        <v>25</v>
      </c>
      <c r="C19" t="s">
        <v>30</v>
      </c>
      <c r="D19" t="s">
        <v>31</v>
      </c>
      <c r="E19">
        <v>3</v>
      </c>
      <c r="F19" t="s">
        <v>19</v>
      </c>
      <c r="H19" t="s">
        <v>20</v>
      </c>
      <c r="I19" t="s">
        <v>26</v>
      </c>
    </row>
    <row r="20" spans="1:9">
      <c r="A20" t="s">
        <v>29</v>
      </c>
      <c r="B20" t="s">
        <v>25</v>
      </c>
      <c r="C20" t="s">
        <v>30</v>
      </c>
      <c r="D20" t="s">
        <v>32</v>
      </c>
      <c r="E20">
        <v>3</v>
      </c>
      <c r="F20" t="s">
        <v>19</v>
      </c>
      <c r="H20" t="s">
        <v>20</v>
      </c>
      <c r="I20" t="s">
        <v>26</v>
      </c>
    </row>
    <row r="21" spans="1:9">
      <c r="A21" t="s">
        <v>29</v>
      </c>
      <c r="B21" t="s">
        <v>25</v>
      </c>
      <c r="C21" t="s">
        <v>30</v>
      </c>
      <c r="D21" t="s">
        <v>33</v>
      </c>
      <c r="E21">
        <v>2</v>
      </c>
      <c r="F21" t="s">
        <v>19</v>
      </c>
      <c r="H21" t="s">
        <v>20</v>
      </c>
      <c r="I21" t="s">
        <v>26</v>
      </c>
    </row>
    <row r="22" spans="1:9">
      <c r="A22" t="s">
        <v>29</v>
      </c>
      <c r="B22" t="s">
        <v>25</v>
      </c>
      <c r="C22" t="s">
        <v>30</v>
      </c>
      <c r="D22" t="s">
        <v>34</v>
      </c>
      <c r="E22">
        <v>1</v>
      </c>
      <c r="F22" t="s">
        <v>19</v>
      </c>
      <c r="H22" t="s">
        <v>20</v>
      </c>
      <c r="I22" t="s">
        <v>26</v>
      </c>
    </row>
    <row r="23" spans="1:9">
      <c r="A23" t="s">
        <v>29</v>
      </c>
      <c r="B23" t="s">
        <v>27</v>
      </c>
      <c r="C23" t="s">
        <v>30</v>
      </c>
      <c r="D23" t="s">
        <v>31</v>
      </c>
      <c r="E23">
        <v>3</v>
      </c>
      <c r="F23" t="s">
        <v>19</v>
      </c>
      <c r="H23" t="s">
        <v>20</v>
      </c>
      <c r="I23" t="s">
        <v>26</v>
      </c>
    </row>
    <row r="24" spans="1:9">
      <c r="A24" t="s">
        <v>29</v>
      </c>
      <c r="B24" t="s">
        <v>27</v>
      </c>
      <c r="C24" t="s">
        <v>30</v>
      </c>
      <c r="D24" t="s">
        <v>32</v>
      </c>
      <c r="E24">
        <v>3</v>
      </c>
      <c r="F24" t="s">
        <v>19</v>
      </c>
      <c r="H24" t="s">
        <v>20</v>
      </c>
      <c r="I24" t="s">
        <v>26</v>
      </c>
    </row>
    <row r="25" spans="1:9">
      <c r="A25" t="s">
        <v>29</v>
      </c>
      <c r="B25" t="s">
        <v>27</v>
      </c>
      <c r="C25" t="s">
        <v>30</v>
      </c>
      <c r="D25" t="s">
        <v>33</v>
      </c>
      <c r="E25">
        <v>2</v>
      </c>
      <c r="F25" t="s">
        <v>19</v>
      </c>
      <c r="H25" t="s">
        <v>20</v>
      </c>
      <c r="I25" t="s">
        <v>26</v>
      </c>
    </row>
    <row r="26" spans="1:9">
      <c r="A26" t="s">
        <v>29</v>
      </c>
      <c r="B26" t="s">
        <v>27</v>
      </c>
      <c r="C26" t="s">
        <v>30</v>
      </c>
      <c r="D26" t="s">
        <v>34</v>
      </c>
      <c r="E26">
        <v>2</v>
      </c>
      <c r="F26" t="s">
        <v>19</v>
      </c>
      <c r="H26" t="s">
        <v>20</v>
      </c>
      <c r="I26" t="s">
        <v>26</v>
      </c>
    </row>
    <row r="27" spans="1:9">
      <c r="A27" t="s">
        <v>29</v>
      </c>
      <c r="B27" t="s">
        <v>28</v>
      </c>
      <c r="C27" t="s">
        <v>30</v>
      </c>
      <c r="D27" t="s">
        <v>31</v>
      </c>
      <c r="E27">
        <v>1</v>
      </c>
      <c r="F27" t="s">
        <v>19</v>
      </c>
      <c r="H27" t="s">
        <v>20</v>
      </c>
      <c r="I27" t="s">
        <v>26</v>
      </c>
    </row>
    <row r="28" spans="1:9">
      <c r="A28" t="s">
        <v>35</v>
      </c>
      <c r="B28" t="s">
        <v>16</v>
      </c>
      <c r="C28" t="s">
        <v>36</v>
      </c>
      <c r="D28" t="s">
        <v>37</v>
      </c>
      <c r="E28">
        <v>8</v>
      </c>
      <c r="F28" t="s">
        <v>19</v>
      </c>
      <c r="H28" t="s">
        <v>20</v>
      </c>
      <c r="I28" t="s">
        <v>21</v>
      </c>
    </row>
    <row r="29" spans="1:9">
      <c r="A29" t="s">
        <v>35</v>
      </c>
      <c r="B29" t="s">
        <v>16</v>
      </c>
      <c r="C29" t="s">
        <v>36</v>
      </c>
      <c r="D29" t="s">
        <v>38</v>
      </c>
      <c r="E29">
        <v>16</v>
      </c>
      <c r="F29" t="s">
        <v>19</v>
      </c>
      <c r="H29" t="s">
        <v>20</v>
      </c>
      <c r="I29" t="s">
        <v>21</v>
      </c>
    </row>
    <row r="30" spans="1:9">
      <c r="A30" t="s">
        <v>35</v>
      </c>
      <c r="B30" t="s">
        <v>16</v>
      </c>
      <c r="C30" t="s">
        <v>36</v>
      </c>
      <c r="D30" t="s">
        <v>39</v>
      </c>
      <c r="E30">
        <v>35</v>
      </c>
      <c r="F30" t="s">
        <v>19</v>
      </c>
      <c r="H30" t="s">
        <v>20</v>
      </c>
      <c r="I30" t="s">
        <v>21</v>
      </c>
    </row>
    <row r="31" spans="1:9">
      <c r="A31" t="s">
        <v>35</v>
      </c>
      <c r="B31" t="s">
        <v>16</v>
      </c>
      <c r="C31" t="s">
        <v>36</v>
      </c>
      <c r="D31" t="s">
        <v>40</v>
      </c>
      <c r="E31">
        <v>9</v>
      </c>
      <c r="F31" t="s">
        <v>19</v>
      </c>
      <c r="H31" t="s">
        <v>20</v>
      </c>
      <c r="I31" t="s">
        <v>21</v>
      </c>
    </row>
    <row r="32" spans="1:9">
      <c r="A32" t="s">
        <v>35</v>
      </c>
      <c r="B32" t="s">
        <v>25</v>
      </c>
      <c r="C32" t="s">
        <v>36</v>
      </c>
      <c r="D32" t="s">
        <v>37</v>
      </c>
      <c r="E32">
        <v>1</v>
      </c>
      <c r="F32" t="s">
        <v>19</v>
      </c>
      <c r="H32" t="s">
        <v>20</v>
      </c>
      <c r="I32" t="s">
        <v>26</v>
      </c>
    </row>
    <row r="33" spans="1:9">
      <c r="A33" t="s">
        <v>35</v>
      </c>
      <c r="B33" t="s">
        <v>25</v>
      </c>
      <c r="C33" t="s">
        <v>36</v>
      </c>
      <c r="D33" t="s">
        <v>38</v>
      </c>
      <c r="E33">
        <v>4</v>
      </c>
      <c r="F33" t="s">
        <v>19</v>
      </c>
      <c r="H33" t="s">
        <v>20</v>
      </c>
      <c r="I33" t="s">
        <v>26</v>
      </c>
    </row>
    <row r="34" spans="1:9">
      <c r="A34" t="s">
        <v>35</v>
      </c>
      <c r="B34" t="s">
        <v>25</v>
      </c>
      <c r="C34" t="s">
        <v>36</v>
      </c>
      <c r="D34" t="s">
        <v>39</v>
      </c>
      <c r="E34">
        <v>8</v>
      </c>
      <c r="F34" t="s">
        <v>19</v>
      </c>
      <c r="H34" t="s">
        <v>20</v>
      </c>
      <c r="I34" t="s">
        <v>26</v>
      </c>
    </row>
    <row r="35" spans="1:9">
      <c r="A35" t="s">
        <v>35</v>
      </c>
      <c r="B35" t="s">
        <v>25</v>
      </c>
      <c r="C35" t="s">
        <v>36</v>
      </c>
      <c r="D35" t="s">
        <v>40</v>
      </c>
      <c r="E35">
        <v>1</v>
      </c>
      <c r="F35" t="s">
        <v>19</v>
      </c>
      <c r="H35" t="s">
        <v>20</v>
      </c>
      <c r="I35" t="s">
        <v>26</v>
      </c>
    </row>
    <row r="36" spans="1:9">
      <c r="A36" t="s">
        <v>35</v>
      </c>
      <c r="B36" t="s">
        <v>27</v>
      </c>
      <c r="C36" t="s">
        <v>36</v>
      </c>
      <c r="D36" t="s">
        <v>37</v>
      </c>
      <c r="E36">
        <v>1</v>
      </c>
      <c r="F36" t="s">
        <v>19</v>
      </c>
      <c r="H36" t="s">
        <v>20</v>
      </c>
      <c r="I36" t="s">
        <v>26</v>
      </c>
    </row>
    <row r="37" spans="1:9">
      <c r="A37" t="s">
        <v>35</v>
      </c>
      <c r="B37" t="s">
        <v>27</v>
      </c>
      <c r="C37" t="s">
        <v>36</v>
      </c>
      <c r="D37" t="s">
        <v>38</v>
      </c>
      <c r="E37">
        <v>2</v>
      </c>
      <c r="F37" t="s">
        <v>19</v>
      </c>
      <c r="H37" t="s">
        <v>20</v>
      </c>
      <c r="I37" t="s">
        <v>26</v>
      </c>
    </row>
    <row r="38" spans="1:9">
      <c r="A38" t="s">
        <v>35</v>
      </c>
      <c r="B38" t="s">
        <v>27</v>
      </c>
      <c r="C38" t="s">
        <v>36</v>
      </c>
      <c r="D38" t="s">
        <v>39</v>
      </c>
      <c r="E38">
        <v>2</v>
      </c>
      <c r="F38" t="s">
        <v>19</v>
      </c>
      <c r="H38" t="s">
        <v>20</v>
      </c>
      <c r="I38" t="s">
        <v>26</v>
      </c>
    </row>
    <row r="39" spans="1:9">
      <c r="A39" t="s">
        <v>35</v>
      </c>
      <c r="B39" t="s">
        <v>28</v>
      </c>
      <c r="C39" t="s">
        <v>36</v>
      </c>
      <c r="D39" t="s">
        <v>39</v>
      </c>
      <c r="E39">
        <v>1</v>
      </c>
      <c r="F39" t="s">
        <v>19</v>
      </c>
      <c r="H39" t="s">
        <v>20</v>
      </c>
      <c r="I39" t="s">
        <v>26</v>
      </c>
    </row>
    <row r="40" spans="1:9">
      <c r="A40" t="s">
        <v>41</v>
      </c>
      <c r="B40" t="s">
        <v>16</v>
      </c>
      <c r="C40" t="s">
        <v>42</v>
      </c>
      <c r="D40" t="s">
        <v>43</v>
      </c>
      <c r="E40">
        <v>3</v>
      </c>
      <c r="F40" t="s">
        <v>19</v>
      </c>
      <c r="H40" t="s">
        <v>20</v>
      </c>
      <c r="I40" t="s">
        <v>21</v>
      </c>
    </row>
    <row r="41" spans="1:9">
      <c r="A41" t="s">
        <v>41</v>
      </c>
      <c r="B41" t="s">
        <v>16</v>
      </c>
      <c r="C41" t="s">
        <v>42</v>
      </c>
      <c r="D41" t="s">
        <v>44</v>
      </c>
      <c r="E41">
        <v>16</v>
      </c>
      <c r="F41" t="s">
        <v>19</v>
      </c>
      <c r="H41" t="s">
        <v>20</v>
      </c>
      <c r="I41" t="s">
        <v>21</v>
      </c>
    </row>
    <row r="42" spans="1:9">
      <c r="A42" t="s">
        <v>41</v>
      </c>
      <c r="B42" t="s">
        <v>16</v>
      </c>
      <c r="C42" t="s">
        <v>42</v>
      </c>
      <c r="D42" t="s">
        <v>45</v>
      </c>
      <c r="E42">
        <v>42</v>
      </c>
      <c r="F42" t="s">
        <v>19</v>
      </c>
      <c r="H42" t="s">
        <v>20</v>
      </c>
      <c r="I42" t="s">
        <v>21</v>
      </c>
    </row>
    <row r="43" spans="1:9">
      <c r="A43" t="s">
        <v>41</v>
      </c>
      <c r="B43" t="s">
        <v>16</v>
      </c>
      <c r="C43" t="s">
        <v>42</v>
      </c>
      <c r="D43" t="s">
        <v>46</v>
      </c>
      <c r="E43">
        <v>8</v>
      </c>
      <c r="F43" t="s">
        <v>19</v>
      </c>
      <c r="H43" t="s">
        <v>20</v>
      </c>
      <c r="I43" t="s">
        <v>21</v>
      </c>
    </row>
    <row r="44" spans="1:9">
      <c r="A44" t="s">
        <v>41</v>
      </c>
      <c r="B44" t="s">
        <v>25</v>
      </c>
      <c r="C44" t="s">
        <v>42</v>
      </c>
      <c r="D44" t="s">
        <v>43</v>
      </c>
      <c r="E44">
        <v>1</v>
      </c>
      <c r="F44" t="s">
        <v>19</v>
      </c>
      <c r="H44" t="s">
        <v>20</v>
      </c>
      <c r="I44" t="s">
        <v>26</v>
      </c>
    </row>
    <row r="45" spans="1:9">
      <c r="A45" t="s">
        <v>41</v>
      </c>
      <c r="B45" t="s">
        <v>25</v>
      </c>
      <c r="C45" t="s">
        <v>42</v>
      </c>
      <c r="D45" t="s">
        <v>44</v>
      </c>
      <c r="E45">
        <v>7</v>
      </c>
      <c r="F45" t="s">
        <v>19</v>
      </c>
      <c r="H45" t="s">
        <v>20</v>
      </c>
      <c r="I45" t="s">
        <v>26</v>
      </c>
    </row>
    <row r="46" spans="1:9">
      <c r="A46" t="s">
        <v>41</v>
      </c>
      <c r="B46" t="s">
        <v>25</v>
      </c>
      <c r="C46" t="s">
        <v>42</v>
      </c>
      <c r="D46" t="s">
        <v>45</v>
      </c>
      <c r="E46">
        <v>20</v>
      </c>
      <c r="F46" t="s">
        <v>19</v>
      </c>
      <c r="H46" t="s">
        <v>20</v>
      </c>
      <c r="I46" t="s">
        <v>26</v>
      </c>
    </row>
    <row r="47" spans="1:9">
      <c r="A47" t="s">
        <v>41</v>
      </c>
      <c r="B47" t="s">
        <v>25</v>
      </c>
      <c r="C47" t="s">
        <v>42</v>
      </c>
      <c r="D47" t="s">
        <v>46</v>
      </c>
      <c r="E47">
        <v>2</v>
      </c>
      <c r="F47" t="s">
        <v>19</v>
      </c>
      <c r="H47" t="s">
        <v>20</v>
      </c>
      <c r="I47" t="s">
        <v>26</v>
      </c>
    </row>
    <row r="48" spans="1:9">
      <c r="A48" t="s">
        <v>41</v>
      </c>
      <c r="B48" t="s">
        <v>27</v>
      </c>
      <c r="C48" t="s">
        <v>42</v>
      </c>
      <c r="D48" t="s">
        <v>43</v>
      </c>
      <c r="E48">
        <v>6</v>
      </c>
      <c r="F48" t="s">
        <v>19</v>
      </c>
      <c r="H48" t="s">
        <v>20</v>
      </c>
      <c r="I48" t="s">
        <v>26</v>
      </c>
    </row>
    <row r="49" spans="1:9">
      <c r="A49" t="s">
        <v>41</v>
      </c>
      <c r="B49" t="s">
        <v>27</v>
      </c>
      <c r="C49" t="s">
        <v>42</v>
      </c>
      <c r="D49" t="s">
        <v>44</v>
      </c>
      <c r="E49">
        <v>11</v>
      </c>
      <c r="F49" t="s">
        <v>19</v>
      </c>
      <c r="H49" t="s">
        <v>20</v>
      </c>
      <c r="I49" t="s">
        <v>26</v>
      </c>
    </row>
    <row r="50" spans="1:9">
      <c r="A50" t="s">
        <v>41</v>
      </c>
      <c r="B50" t="s">
        <v>27</v>
      </c>
      <c r="C50" t="s">
        <v>42</v>
      </c>
      <c r="D50" t="s">
        <v>45</v>
      </c>
      <c r="E50">
        <v>5</v>
      </c>
      <c r="F50" t="s">
        <v>19</v>
      </c>
      <c r="H50" t="s">
        <v>20</v>
      </c>
      <c r="I50" t="s">
        <v>26</v>
      </c>
    </row>
    <row r="51" spans="1:9">
      <c r="A51" t="s">
        <v>41</v>
      </c>
      <c r="B51" t="s">
        <v>28</v>
      </c>
      <c r="C51" t="s">
        <v>42</v>
      </c>
      <c r="D51" t="s">
        <v>45</v>
      </c>
      <c r="E51">
        <v>1</v>
      </c>
      <c r="F51" t="s">
        <v>19</v>
      </c>
      <c r="H51" t="s">
        <v>20</v>
      </c>
      <c r="I51" t="s">
        <v>26</v>
      </c>
    </row>
    <row r="52" spans="1:9">
      <c r="A52" t="s">
        <v>47</v>
      </c>
      <c r="B52" t="s">
        <v>16</v>
      </c>
      <c r="C52" t="s">
        <v>48</v>
      </c>
      <c r="D52" t="s">
        <v>49</v>
      </c>
      <c r="E52">
        <v>9</v>
      </c>
      <c r="F52" t="s">
        <v>19</v>
      </c>
      <c r="H52" t="s">
        <v>20</v>
      </c>
      <c r="I52" t="s">
        <v>21</v>
      </c>
    </row>
    <row r="53" spans="1:9">
      <c r="A53" t="s">
        <v>47</v>
      </c>
      <c r="B53" t="s">
        <v>16</v>
      </c>
      <c r="C53" t="s">
        <v>48</v>
      </c>
      <c r="D53" t="s">
        <v>50</v>
      </c>
      <c r="E53">
        <v>16</v>
      </c>
      <c r="F53" t="s">
        <v>19</v>
      </c>
      <c r="H53" t="s">
        <v>20</v>
      </c>
      <c r="I53" t="s">
        <v>21</v>
      </c>
    </row>
    <row r="54" spans="1:9">
      <c r="A54" t="s">
        <v>47</v>
      </c>
      <c r="B54" t="s">
        <v>16</v>
      </c>
      <c r="C54" t="s">
        <v>48</v>
      </c>
      <c r="D54" t="s">
        <v>51</v>
      </c>
      <c r="E54">
        <v>21</v>
      </c>
      <c r="F54" t="s">
        <v>19</v>
      </c>
      <c r="H54" t="s">
        <v>20</v>
      </c>
      <c r="I54" t="s">
        <v>21</v>
      </c>
    </row>
    <row r="55" spans="1:9">
      <c r="A55" t="s">
        <v>47</v>
      </c>
      <c r="B55" t="s">
        <v>16</v>
      </c>
      <c r="C55" t="s">
        <v>48</v>
      </c>
      <c r="D55" t="s">
        <v>52</v>
      </c>
      <c r="E55">
        <v>8</v>
      </c>
      <c r="F55" t="s">
        <v>19</v>
      </c>
      <c r="H55" t="s">
        <v>20</v>
      </c>
      <c r="I55" t="s">
        <v>21</v>
      </c>
    </row>
    <row r="56" spans="1:9">
      <c r="A56" t="s">
        <v>47</v>
      </c>
      <c r="B56" t="s">
        <v>25</v>
      </c>
      <c r="C56" t="s">
        <v>48</v>
      </c>
      <c r="D56" t="s">
        <v>49</v>
      </c>
      <c r="E56">
        <v>2</v>
      </c>
      <c r="F56" t="s">
        <v>19</v>
      </c>
      <c r="H56" t="s">
        <v>20</v>
      </c>
      <c r="I56" t="s">
        <v>26</v>
      </c>
    </row>
    <row r="57" spans="1:9">
      <c r="A57" t="s">
        <v>47</v>
      </c>
      <c r="B57" t="s">
        <v>25</v>
      </c>
      <c r="C57" t="s">
        <v>48</v>
      </c>
      <c r="D57" t="s">
        <v>50</v>
      </c>
      <c r="E57">
        <v>4</v>
      </c>
      <c r="F57" t="s">
        <v>19</v>
      </c>
      <c r="H57" t="s">
        <v>20</v>
      </c>
      <c r="I57" t="s">
        <v>26</v>
      </c>
    </row>
    <row r="58" spans="1:9">
      <c r="A58" t="s">
        <v>47</v>
      </c>
      <c r="B58" t="s">
        <v>25</v>
      </c>
      <c r="C58" t="s">
        <v>48</v>
      </c>
      <c r="D58" t="s">
        <v>51</v>
      </c>
      <c r="E58">
        <v>4</v>
      </c>
      <c r="F58" t="s">
        <v>19</v>
      </c>
      <c r="H58" t="s">
        <v>20</v>
      </c>
      <c r="I58" t="s">
        <v>26</v>
      </c>
    </row>
    <row r="59" spans="1:9">
      <c r="A59" t="s">
        <v>47</v>
      </c>
      <c r="B59" t="s">
        <v>25</v>
      </c>
      <c r="C59" t="s">
        <v>48</v>
      </c>
      <c r="D59" t="s">
        <v>52</v>
      </c>
      <c r="E59">
        <v>2</v>
      </c>
      <c r="F59" t="s">
        <v>19</v>
      </c>
      <c r="H59" t="s">
        <v>20</v>
      </c>
      <c r="I59" t="s">
        <v>26</v>
      </c>
    </row>
    <row r="60" spans="1:9">
      <c r="A60" t="s">
        <v>47</v>
      </c>
      <c r="B60" t="s">
        <v>27</v>
      </c>
      <c r="C60" t="s">
        <v>48</v>
      </c>
      <c r="D60" t="s">
        <v>49</v>
      </c>
      <c r="E60">
        <v>9</v>
      </c>
      <c r="F60" t="s">
        <v>19</v>
      </c>
      <c r="H60" t="s">
        <v>20</v>
      </c>
      <c r="I60" t="s">
        <v>26</v>
      </c>
    </row>
    <row r="61" spans="1:9">
      <c r="A61" t="s">
        <v>47</v>
      </c>
      <c r="B61" t="s">
        <v>27</v>
      </c>
      <c r="C61" t="s">
        <v>48</v>
      </c>
      <c r="D61" t="s">
        <v>50</v>
      </c>
      <c r="E61">
        <v>13</v>
      </c>
      <c r="F61" t="s">
        <v>19</v>
      </c>
      <c r="H61" t="s">
        <v>20</v>
      </c>
      <c r="I61" t="s">
        <v>26</v>
      </c>
    </row>
    <row r="62" spans="1:9">
      <c r="A62" t="s">
        <v>47</v>
      </c>
      <c r="B62" t="s">
        <v>27</v>
      </c>
      <c r="C62" t="s">
        <v>48</v>
      </c>
      <c r="D62" t="s">
        <v>51</v>
      </c>
      <c r="E62">
        <v>9</v>
      </c>
      <c r="F62" t="s">
        <v>19</v>
      </c>
      <c r="H62" t="s">
        <v>20</v>
      </c>
      <c r="I62" t="s">
        <v>26</v>
      </c>
    </row>
    <row r="63" spans="1:9">
      <c r="A63" t="s">
        <v>47</v>
      </c>
      <c r="B63" t="s">
        <v>28</v>
      </c>
      <c r="C63" t="s">
        <v>48</v>
      </c>
      <c r="D63" t="s">
        <v>51</v>
      </c>
      <c r="E63">
        <v>1</v>
      </c>
      <c r="F63" t="s">
        <v>19</v>
      </c>
      <c r="H63" t="s">
        <v>20</v>
      </c>
      <c r="I63" t="s">
        <v>26</v>
      </c>
    </row>
    <row r="64" spans="1:9">
      <c r="A64" t="s">
        <v>53</v>
      </c>
      <c r="B64" t="s">
        <v>16</v>
      </c>
      <c r="C64" t="s">
        <v>54</v>
      </c>
      <c r="D64" t="s">
        <v>55</v>
      </c>
      <c r="E64">
        <v>15</v>
      </c>
      <c r="F64" t="s">
        <v>19</v>
      </c>
      <c r="H64" t="s">
        <v>20</v>
      </c>
      <c r="I64" t="s">
        <v>21</v>
      </c>
    </row>
    <row r="65" spans="1:9">
      <c r="A65" t="s">
        <v>53</v>
      </c>
      <c r="B65" t="s">
        <v>16</v>
      </c>
      <c r="C65" t="s">
        <v>54</v>
      </c>
      <c r="D65" t="s">
        <v>56</v>
      </c>
      <c r="E65">
        <v>27</v>
      </c>
      <c r="F65" t="s">
        <v>19</v>
      </c>
      <c r="H65" t="s">
        <v>20</v>
      </c>
      <c r="I65" t="s">
        <v>21</v>
      </c>
    </row>
    <row r="66" spans="1:9">
      <c r="A66" t="s">
        <v>53</v>
      </c>
      <c r="B66" t="s">
        <v>16</v>
      </c>
      <c r="C66" t="s">
        <v>54</v>
      </c>
      <c r="D66" t="s">
        <v>57</v>
      </c>
      <c r="E66">
        <v>31</v>
      </c>
      <c r="F66" t="s">
        <v>19</v>
      </c>
      <c r="H66" t="s">
        <v>20</v>
      </c>
      <c r="I66" t="s">
        <v>21</v>
      </c>
    </row>
    <row r="67" spans="1:9">
      <c r="A67" t="s">
        <v>53</v>
      </c>
      <c r="B67" t="s">
        <v>25</v>
      </c>
      <c r="C67" t="s">
        <v>54</v>
      </c>
      <c r="D67" t="s">
        <v>55</v>
      </c>
      <c r="E67">
        <v>3</v>
      </c>
      <c r="F67" t="s">
        <v>19</v>
      </c>
      <c r="H67" t="s">
        <v>20</v>
      </c>
      <c r="I67" t="s">
        <v>26</v>
      </c>
    </row>
    <row r="68" spans="1:9">
      <c r="A68" t="s">
        <v>53</v>
      </c>
      <c r="B68" t="s">
        <v>25</v>
      </c>
      <c r="C68" t="s">
        <v>54</v>
      </c>
      <c r="D68" t="s">
        <v>56</v>
      </c>
      <c r="E68">
        <v>8</v>
      </c>
      <c r="F68" t="s">
        <v>19</v>
      </c>
      <c r="H68" t="s">
        <v>20</v>
      </c>
      <c r="I68" t="s">
        <v>26</v>
      </c>
    </row>
    <row r="69" spans="1:9">
      <c r="A69" t="s">
        <v>53</v>
      </c>
      <c r="B69" t="s">
        <v>25</v>
      </c>
      <c r="C69" t="s">
        <v>54</v>
      </c>
      <c r="D69" t="s">
        <v>57</v>
      </c>
      <c r="E69">
        <v>10</v>
      </c>
      <c r="F69" t="s">
        <v>19</v>
      </c>
      <c r="H69" t="s">
        <v>20</v>
      </c>
      <c r="I69" t="s">
        <v>26</v>
      </c>
    </row>
    <row r="70" spans="1:9">
      <c r="A70" t="s">
        <v>53</v>
      </c>
      <c r="B70" t="s">
        <v>27</v>
      </c>
      <c r="C70" t="s">
        <v>54</v>
      </c>
      <c r="D70" t="s">
        <v>55</v>
      </c>
      <c r="E70">
        <v>4</v>
      </c>
      <c r="F70" t="s">
        <v>19</v>
      </c>
      <c r="H70" t="s">
        <v>20</v>
      </c>
      <c r="I70" t="s">
        <v>26</v>
      </c>
    </row>
    <row r="71" spans="1:9">
      <c r="A71" t="s">
        <v>53</v>
      </c>
      <c r="B71" t="s">
        <v>27</v>
      </c>
      <c r="C71" t="s">
        <v>54</v>
      </c>
      <c r="D71" t="s">
        <v>56</v>
      </c>
      <c r="E71">
        <v>5</v>
      </c>
      <c r="F71" t="s">
        <v>19</v>
      </c>
      <c r="H71" t="s">
        <v>20</v>
      </c>
      <c r="I71" t="s">
        <v>26</v>
      </c>
    </row>
    <row r="72" spans="1:9">
      <c r="A72" t="s">
        <v>53</v>
      </c>
      <c r="B72" t="s">
        <v>27</v>
      </c>
      <c r="C72" t="s">
        <v>54</v>
      </c>
      <c r="D72" t="s">
        <v>57</v>
      </c>
      <c r="E72">
        <v>2</v>
      </c>
      <c r="F72" t="s">
        <v>19</v>
      </c>
      <c r="H72" t="s">
        <v>20</v>
      </c>
      <c r="I72" t="s">
        <v>26</v>
      </c>
    </row>
    <row r="73" spans="1:9">
      <c r="A73" t="s">
        <v>53</v>
      </c>
      <c r="B73" t="s">
        <v>28</v>
      </c>
      <c r="C73" t="s">
        <v>54</v>
      </c>
      <c r="D73" t="s">
        <v>56</v>
      </c>
      <c r="E73">
        <v>1</v>
      </c>
      <c r="F73" t="s">
        <v>19</v>
      </c>
      <c r="H73" t="s">
        <v>20</v>
      </c>
      <c r="I73" t="s">
        <v>26</v>
      </c>
    </row>
    <row r="74" spans="1:9">
      <c r="A74" t="s">
        <v>58</v>
      </c>
      <c r="B74" t="s">
        <v>16</v>
      </c>
      <c r="C74" t="s">
        <v>59</v>
      </c>
      <c r="D74" t="s">
        <v>60</v>
      </c>
      <c r="E74">
        <v>2</v>
      </c>
      <c r="F74" t="s">
        <v>19</v>
      </c>
      <c r="H74" t="s">
        <v>20</v>
      </c>
      <c r="I74" t="s">
        <v>21</v>
      </c>
    </row>
    <row r="75" spans="1:9">
      <c r="A75" t="s">
        <v>58</v>
      </c>
      <c r="B75" t="s">
        <v>16</v>
      </c>
      <c r="C75" t="s">
        <v>59</v>
      </c>
      <c r="D75" t="s">
        <v>61</v>
      </c>
      <c r="E75">
        <v>18</v>
      </c>
      <c r="F75" t="s">
        <v>19</v>
      </c>
      <c r="H75" t="s">
        <v>20</v>
      </c>
      <c r="I75" t="s">
        <v>21</v>
      </c>
    </row>
    <row r="76" spans="1:9">
      <c r="A76" t="s">
        <v>58</v>
      </c>
      <c r="B76" t="s">
        <v>16</v>
      </c>
      <c r="C76" t="s">
        <v>59</v>
      </c>
      <c r="D76" t="s">
        <v>62</v>
      </c>
      <c r="E76">
        <v>27</v>
      </c>
      <c r="F76" t="s">
        <v>19</v>
      </c>
      <c r="H76" t="s">
        <v>20</v>
      </c>
      <c r="I76" t="s">
        <v>21</v>
      </c>
    </row>
    <row r="77" spans="1:9">
      <c r="A77" t="s">
        <v>58</v>
      </c>
      <c r="B77" t="s">
        <v>25</v>
      </c>
      <c r="C77" t="s">
        <v>59</v>
      </c>
      <c r="D77" t="s">
        <v>61</v>
      </c>
      <c r="E77">
        <v>5</v>
      </c>
      <c r="F77" t="s">
        <v>19</v>
      </c>
      <c r="H77" t="s">
        <v>20</v>
      </c>
      <c r="I77" t="s">
        <v>26</v>
      </c>
    </row>
    <row r="78" spans="1:9">
      <c r="A78" t="s">
        <v>58</v>
      </c>
      <c r="B78" t="s">
        <v>25</v>
      </c>
      <c r="C78" t="s">
        <v>59</v>
      </c>
      <c r="D78" t="s">
        <v>62</v>
      </c>
      <c r="E78">
        <v>6</v>
      </c>
      <c r="F78" t="s">
        <v>19</v>
      </c>
      <c r="H78" t="s">
        <v>20</v>
      </c>
      <c r="I78" t="s">
        <v>26</v>
      </c>
    </row>
    <row r="79" spans="1:9">
      <c r="A79" t="s">
        <v>58</v>
      </c>
      <c r="B79" t="s">
        <v>27</v>
      </c>
      <c r="C79" t="s">
        <v>59</v>
      </c>
      <c r="D79" t="s">
        <v>60</v>
      </c>
      <c r="E79">
        <v>20</v>
      </c>
      <c r="F79" t="s">
        <v>19</v>
      </c>
      <c r="H79" t="s">
        <v>20</v>
      </c>
      <c r="I79" t="s">
        <v>26</v>
      </c>
    </row>
    <row r="80" spans="1:9">
      <c r="A80" t="s">
        <v>58</v>
      </c>
      <c r="B80" t="s">
        <v>27</v>
      </c>
      <c r="C80" t="s">
        <v>59</v>
      </c>
      <c r="D80" t="s">
        <v>61</v>
      </c>
      <c r="E80">
        <v>20</v>
      </c>
      <c r="F80" t="s">
        <v>19</v>
      </c>
      <c r="H80" t="s">
        <v>20</v>
      </c>
      <c r="I80" t="s">
        <v>26</v>
      </c>
    </row>
    <row r="81" spans="1:9">
      <c r="A81" t="s">
        <v>58</v>
      </c>
      <c r="B81" t="s">
        <v>27</v>
      </c>
      <c r="C81" t="s">
        <v>59</v>
      </c>
      <c r="D81" t="s">
        <v>62</v>
      </c>
      <c r="E81">
        <v>7</v>
      </c>
      <c r="F81" t="s">
        <v>19</v>
      </c>
      <c r="H81" t="s">
        <v>20</v>
      </c>
      <c r="I81" t="s">
        <v>26</v>
      </c>
    </row>
    <row r="82" spans="1:9">
      <c r="A82" t="s">
        <v>58</v>
      </c>
      <c r="B82" t="s">
        <v>28</v>
      </c>
      <c r="C82" t="s">
        <v>59</v>
      </c>
      <c r="D82" t="s">
        <v>62</v>
      </c>
      <c r="E82">
        <v>1</v>
      </c>
      <c r="F82" t="s">
        <v>19</v>
      </c>
      <c r="H82" t="s">
        <v>20</v>
      </c>
      <c r="I82" t="s">
        <v>26</v>
      </c>
    </row>
    <row r="83" spans="1:9">
      <c r="A83" t="s">
        <v>63</v>
      </c>
      <c r="B83" t="s">
        <v>16</v>
      </c>
      <c r="C83" t="s">
        <v>64</v>
      </c>
      <c r="D83" t="s">
        <v>65</v>
      </c>
      <c r="E83">
        <v>15</v>
      </c>
      <c r="F83" t="s">
        <v>19</v>
      </c>
      <c r="H83" t="s">
        <v>20</v>
      </c>
      <c r="I83" t="s">
        <v>21</v>
      </c>
    </row>
    <row r="84" spans="1:9">
      <c r="A84" t="s">
        <v>63</v>
      </c>
      <c r="B84" t="s">
        <v>16</v>
      </c>
      <c r="C84" t="s">
        <v>64</v>
      </c>
      <c r="D84" t="s">
        <v>66</v>
      </c>
      <c r="E84">
        <v>33</v>
      </c>
      <c r="F84" t="s">
        <v>19</v>
      </c>
      <c r="H84" t="s">
        <v>20</v>
      </c>
      <c r="I84" t="s">
        <v>21</v>
      </c>
    </row>
    <row r="85" spans="1:9">
      <c r="A85" t="s">
        <v>63</v>
      </c>
      <c r="B85" t="s">
        <v>16</v>
      </c>
      <c r="C85" t="s">
        <v>64</v>
      </c>
      <c r="D85" t="s">
        <v>67</v>
      </c>
      <c r="E85">
        <v>24</v>
      </c>
      <c r="F85" t="s">
        <v>19</v>
      </c>
      <c r="H85" t="s">
        <v>20</v>
      </c>
      <c r="I85" t="s">
        <v>21</v>
      </c>
    </row>
    <row r="86" spans="1:9">
      <c r="A86" t="s">
        <v>63</v>
      </c>
      <c r="B86" t="s">
        <v>16</v>
      </c>
      <c r="C86" t="s">
        <v>64</v>
      </c>
      <c r="D86" t="s">
        <v>68</v>
      </c>
      <c r="E86">
        <v>7</v>
      </c>
      <c r="F86" t="s">
        <v>19</v>
      </c>
      <c r="H86" t="s">
        <v>20</v>
      </c>
      <c r="I86" t="s">
        <v>21</v>
      </c>
    </row>
    <row r="87" spans="1:9">
      <c r="A87" t="s">
        <v>63</v>
      </c>
      <c r="B87" t="s">
        <v>25</v>
      </c>
      <c r="C87" t="s">
        <v>64</v>
      </c>
      <c r="D87" t="s">
        <v>65</v>
      </c>
      <c r="E87">
        <v>7</v>
      </c>
      <c r="F87" t="s">
        <v>19</v>
      </c>
      <c r="H87" t="s">
        <v>20</v>
      </c>
      <c r="I87" t="s">
        <v>26</v>
      </c>
    </row>
    <row r="88" spans="1:9">
      <c r="A88" t="s">
        <v>63</v>
      </c>
      <c r="B88" t="s">
        <v>25</v>
      </c>
      <c r="C88" t="s">
        <v>64</v>
      </c>
      <c r="D88" t="s">
        <v>66</v>
      </c>
      <c r="E88">
        <v>15</v>
      </c>
      <c r="F88" t="s">
        <v>19</v>
      </c>
      <c r="H88" t="s">
        <v>20</v>
      </c>
      <c r="I88" t="s">
        <v>26</v>
      </c>
    </row>
    <row r="89" spans="1:9">
      <c r="A89" t="s">
        <v>63</v>
      </c>
      <c r="B89" t="s">
        <v>25</v>
      </c>
      <c r="C89" t="s">
        <v>64</v>
      </c>
      <c r="D89" t="s">
        <v>67</v>
      </c>
      <c r="E89">
        <v>10</v>
      </c>
      <c r="F89" t="s">
        <v>19</v>
      </c>
      <c r="H89" t="s">
        <v>20</v>
      </c>
      <c r="I89" t="s">
        <v>26</v>
      </c>
    </row>
    <row r="90" spans="1:9">
      <c r="A90" t="s">
        <v>63</v>
      </c>
      <c r="B90" t="s">
        <v>25</v>
      </c>
      <c r="C90" t="s">
        <v>64</v>
      </c>
      <c r="D90" t="s">
        <v>68</v>
      </c>
      <c r="E90">
        <v>3</v>
      </c>
      <c r="F90" t="s">
        <v>19</v>
      </c>
      <c r="H90" t="s">
        <v>20</v>
      </c>
      <c r="I90" t="s">
        <v>26</v>
      </c>
    </row>
    <row r="91" spans="1:9">
      <c r="A91" t="s">
        <v>63</v>
      </c>
      <c r="B91" t="s">
        <v>27</v>
      </c>
      <c r="C91" t="s">
        <v>64</v>
      </c>
      <c r="D91" t="s">
        <v>66</v>
      </c>
      <c r="E91">
        <v>1</v>
      </c>
      <c r="F91" t="s">
        <v>19</v>
      </c>
      <c r="H91" t="s">
        <v>20</v>
      </c>
      <c r="I91" t="s">
        <v>26</v>
      </c>
    </row>
    <row r="92" spans="1:9">
      <c r="A92" t="s">
        <v>63</v>
      </c>
      <c r="B92" t="s">
        <v>28</v>
      </c>
      <c r="C92" t="s">
        <v>64</v>
      </c>
      <c r="D92" t="s">
        <v>67</v>
      </c>
      <c r="E92">
        <v>1</v>
      </c>
      <c r="F92" t="s">
        <v>19</v>
      </c>
      <c r="H92" t="s">
        <v>20</v>
      </c>
      <c r="I92" t="s">
        <v>26</v>
      </c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102" activePane="bottomLeft" state="frozen"/>
      <selection/>
      <selection pane="bottomLeft" activeCell="C4" sqref="C4:K12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40" customFormat="1" ht="18" customHeight="1" spans="1:11">
      <c r="A1" s="40" t="s">
        <v>69</v>
      </c>
      <c r="B1" s="40" t="s">
        <v>69</v>
      </c>
      <c r="C1" s="40" t="s">
        <v>70</v>
      </c>
      <c r="D1" s="40" t="s">
        <v>69</v>
      </c>
      <c r="E1" s="40" t="s">
        <v>70</v>
      </c>
      <c r="F1" s="40" t="s">
        <v>70</v>
      </c>
      <c r="G1" s="40" t="s">
        <v>70</v>
      </c>
      <c r="H1" s="40" t="s">
        <v>70</v>
      </c>
      <c r="J1" s="40" t="s">
        <v>70</v>
      </c>
      <c r="K1" s="40" t="s">
        <v>70</v>
      </c>
    </row>
    <row r="2" s="40" customFormat="1" ht="46" customHeight="1" spans="3:11">
      <c r="C2" t="e">
        <f>_xlfn.XLOOKUP(E2,预约送货单!F:F,预约送货单!D:D)</f>
        <v>#N/A</v>
      </c>
      <c r="D2" s="42" t="s">
        <v>71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2" t="s">
        <v>72</v>
      </c>
    </row>
    <row r="3" s="41" customFormat="1" ht="33" spans="1:17">
      <c r="A3" s="43" t="s">
        <v>73</v>
      </c>
      <c r="B3" s="43" t="s">
        <v>74</v>
      </c>
      <c r="C3" s="44" t="s">
        <v>0</v>
      </c>
      <c r="D3" s="45" t="s">
        <v>1</v>
      </c>
      <c r="E3" s="44" t="s">
        <v>2</v>
      </c>
      <c r="F3" s="44" t="s">
        <v>3</v>
      </c>
      <c r="G3" s="44" t="s">
        <v>4</v>
      </c>
      <c r="H3" s="44" t="s">
        <v>5</v>
      </c>
      <c r="I3" s="46" t="s">
        <v>6</v>
      </c>
      <c r="J3" s="44" t="s">
        <v>7</v>
      </c>
      <c r="K3" s="44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75</v>
      </c>
      <c r="C4" t="str">
        <f>_xlfn.XLOOKUP(E4,预约送货单!F:F,预约送货单!D:D)</f>
        <v>RY20240411040</v>
      </c>
      <c r="D4" t="s">
        <v>16</v>
      </c>
      <c r="E4" t="str">
        <f>_xlfn.XLOOKUP(F4,预约送货单!Z:Z,预约送货单!F:F)</f>
        <v>C204S-0170-A1B0</v>
      </c>
      <c r="F4" t="str">
        <f t="shared" si="0"/>
        <v>C204S-0170-A1B0L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2024-04-11</v>
      </c>
      <c r="K4" t="str">
        <f t="shared" ref="K4:K18" si="1">IF(D4="香港仓","香港",IF(D4="武汉仓","武汉","广州"))</f>
        <v>香港</v>
      </c>
    </row>
    <row r="5" spans="1:11">
      <c r="A5" t="s">
        <v>17</v>
      </c>
      <c r="B5" s="4" t="s">
        <v>76</v>
      </c>
      <c r="C5" t="str">
        <f>_xlfn.XLOOKUP(E5,预约送货单!F:F,预约送货单!D:D)</f>
        <v>RY20240411040</v>
      </c>
      <c r="D5" t="s">
        <v>16</v>
      </c>
      <c r="E5" t="str">
        <f>_xlfn.XLOOKUP(F5,预约送货单!Z:Z,预约送货单!F:F)</f>
        <v>C204S-0170-A1B0</v>
      </c>
      <c r="F5" t="str">
        <f t="shared" si="0"/>
        <v>C204S-0170-A1B0M</v>
      </c>
      <c r="G5">
        <f>VLOOKUP(D5&amp;B5&amp;A5,分仓ST!A:E,5,0)</f>
        <v>11</v>
      </c>
      <c r="H5" t="str">
        <f>_xlfn.XLOOKUP(E5,预约送货单!F:F,预约送货单!E:E)</f>
        <v>正品</v>
      </c>
      <c r="J5" t="str">
        <f>VLOOKUP(E5,预约送货单!F:N,9,0)</f>
        <v>2024-04-11</v>
      </c>
      <c r="K5" t="str">
        <f t="shared" si="1"/>
        <v>香港</v>
      </c>
    </row>
    <row r="6" spans="1:11">
      <c r="A6" t="s">
        <v>17</v>
      </c>
      <c r="B6" s="4" t="s">
        <v>77</v>
      </c>
      <c r="C6" t="str">
        <f>_xlfn.XLOOKUP(E6,预约送货单!F:F,预约送货单!D:D)</f>
        <v>RY20240411040</v>
      </c>
      <c r="D6" t="s">
        <v>16</v>
      </c>
      <c r="E6" t="str">
        <f>_xlfn.XLOOKUP(F6,预约送货单!Z:Z,预约送货单!F:F)</f>
        <v>C204S-0170-A1B0</v>
      </c>
      <c r="F6" t="str">
        <f t="shared" si="0"/>
        <v>C204S-0170-A1B0S</v>
      </c>
      <c r="G6">
        <f>VLOOKUP(D6&amp;B6&amp;A6,分仓ST!A:E,5,0)</f>
        <v>8</v>
      </c>
      <c r="H6" t="str">
        <f>_xlfn.XLOOKUP(E6,预约送货单!F:F,预约送货单!E:E)</f>
        <v>正品</v>
      </c>
      <c r="J6" t="str">
        <f>VLOOKUP(E6,预约送货单!F:N,9,0)</f>
        <v>2024-04-11</v>
      </c>
      <c r="K6" t="str">
        <f t="shared" si="1"/>
        <v>香港</v>
      </c>
    </row>
    <row r="7" ht="19" customHeight="1" spans="1:11">
      <c r="A7" t="s">
        <v>17</v>
      </c>
      <c r="B7" s="4" t="s">
        <v>78</v>
      </c>
      <c r="C7" t="str">
        <f>_xlfn.XLOOKUP(E7,预约送货单!F:F,预约送货单!D:D)</f>
        <v>RY20240411040</v>
      </c>
      <c r="D7" t="s">
        <v>16</v>
      </c>
      <c r="E7" t="str">
        <f>_xlfn.XLOOKUP(F7,预约送货单!Z:Z,预约送货单!F:F)</f>
        <v>C204S-0170-A1B0</v>
      </c>
      <c r="F7" t="str">
        <f t="shared" si="0"/>
        <v>C204S-0170-A1B0XL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2024-04-11</v>
      </c>
      <c r="K7" t="str">
        <f t="shared" si="1"/>
        <v>香港</v>
      </c>
    </row>
    <row r="8" spans="1:11">
      <c r="A8" t="s">
        <v>17</v>
      </c>
      <c r="B8" s="4" t="s">
        <v>75</v>
      </c>
      <c r="C8" t="str">
        <f>_xlfn.XLOOKUP(E8,预约送货单!F:F,预约送货单!D:D)</f>
        <v>RY20240411040</v>
      </c>
      <c r="D8" t="s">
        <v>25</v>
      </c>
      <c r="E8" t="str">
        <f>_xlfn.XLOOKUP(F8,预约送货单!Z:Z,预约送货单!F:F)</f>
        <v>C204S-0170-A1B0</v>
      </c>
      <c r="F8" t="str">
        <f t="shared" si="0"/>
        <v>C204S-0170-A1B0L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2024-04-11</v>
      </c>
      <c r="K8" t="str">
        <f t="shared" si="1"/>
        <v>广州</v>
      </c>
    </row>
    <row r="9" spans="1:11">
      <c r="A9" t="s">
        <v>17</v>
      </c>
      <c r="B9" s="4" t="s">
        <v>76</v>
      </c>
      <c r="C9" t="str">
        <f>_xlfn.XLOOKUP(E9,预约送货单!F:F,预约送货单!D:D)</f>
        <v>RY20240411040</v>
      </c>
      <c r="D9" t="s">
        <v>25</v>
      </c>
      <c r="E9" t="str">
        <f>_xlfn.XLOOKUP(F9,预约送货单!Z:Z,预约送货单!F:F)</f>
        <v>C204S-0170-A1B0</v>
      </c>
      <c r="F9" t="str">
        <f t="shared" si="0"/>
        <v>C204S-0170-A1B0M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2024-04-11</v>
      </c>
      <c r="K9" t="str">
        <f t="shared" si="1"/>
        <v>广州</v>
      </c>
    </row>
    <row r="10" spans="1:11">
      <c r="A10" t="s">
        <v>17</v>
      </c>
      <c r="B10" s="4" t="s">
        <v>77</v>
      </c>
      <c r="C10" t="str">
        <f>_xlfn.XLOOKUP(E10,预约送货单!F:F,预约送货单!D:D)</f>
        <v>RY20240411040</v>
      </c>
      <c r="D10" t="s">
        <v>25</v>
      </c>
      <c r="E10" t="str">
        <f>_xlfn.XLOOKUP(F10,预约送货单!Z:Z,预约送货单!F:F)</f>
        <v>C204S-0170-A1B0</v>
      </c>
      <c r="F10" t="str">
        <f t="shared" si="0"/>
        <v>C204S-0170-A1B0S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2024-04-11</v>
      </c>
      <c r="K10" t="str">
        <f t="shared" si="1"/>
        <v>广州</v>
      </c>
    </row>
    <row r="11" spans="1:11">
      <c r="A11" t="s">
        <v>17</v>
      </c>
      <c r="B11" s="4" t="s">
        <v>78</v>
      </c>
      <c r="C11" t="str">
        <f>_xlfn.XLOOKUP(E11,预约送货单!F:F,预约送货单!D:D)</f>
        <v>RY20240411040</v>
      </c>
      <c r="D11" t="s">
        <v>25</v>
      </c>
      <c r="E11" t="str">
        <f>_xlfn.XLOOKUP(F11,预约送货单!Z:Z,预约送货单!F:F)</f>
        <v>C204S-0170-A1B0</v>
      </c>
      <c r="F11" t="str">
        <f t="shared" si="0"/>
        <v>C204S-0170-A1B0XL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2024-04-11</v>
      </c>
      <c r="K11" t="str">
        <f t="shared" si="1"/>
        <v>广州</v>
      </c>
    </row>
    <row r="12" spans="1:11">
      <c r="A12" t="s">
        <v>17</v>
      </c>
      <c r="B12" s="4" t="s">
        <v>75</v>
      </c>
      <c r="C12" t="str">
        <f>_xlfn.XLOOKUP(E12,预约送货单!F:F,预约送货单!D:D)</f>
        <v>RY20240411040</v>
      </c>
      <c r="D12" t="s">
        <v>27</v>
      </c>
      <c r="E12" t="str">
        <f>_xlfn.XLOOKUP(F12,预约送货单!Z:Z,预约送货单!F:F)</f>
        <v>C204S-0170-A1B0</v>
      </c>
      <c r="F12" t="str">
        <f t="shared" si="0"/>
        <v>C204S-0170-A1B0L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2024-04-11</v>
      </c>
      <c r="K12" t="str">
        <f t="shared" si="1"/>
        <v>广州</v>
      </c>
    </row>
    <row r="13" spans="1:11">
      <c r="A13" t="s">
        <v>17</v>
      </c>
      <c r="B13" s="4" t="s">
        <v>76</v>
      </c>
      <c r="C13" t="str">
        <f>_xlfn.XLOOKUP(E13,预约送货单!F:F,预约送货单!D:D)</f>
        <v>RY20240411040</v>
      </c>
      <c r="D13" t="s">
        <v>27</v>
      </c>
      <c r="E13" t="str">
        <f>_xlfn.XLOOKUP(F13,预约送货单!Z:Z,预约送货单!F:F)</f>
        <v>C204S-0170-A1B0</v>
      </c>
      <c r="F13" t="str">
        <f t="shared" si="0"/>
        <v>C204S-0170-A1B0M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2024-04-11</v>
      </c>
      <c r="K13" t="str">
        <f t="shared" si="1"/>
        <v>广州</v>
      </c>
    </row>
    <row r="14" spans="1:11">
      <c r="A14" t="s">
        <v>17</v>
      </c>
      <c r="B14" s="4" t="s">
        <v>77</v>
      </c>
      <c r="C14" t="str">
        <f>_xlfn.XLOOKUP(E14,预约送货单!F:F,预约送货单!D:D)</f>
        <v>RY20240411040</v>
      </c>
      <c r="D14" t="s">
        <v>27</v>
      </c>
      <c r="E14" t="str">
        <f>_xlfn.XLOOKUP(F14,预约送货单!Z:Z,预约送货单!F:F)</f>
        <v>C204S-0170-A1B0</v>
      </c>
      <c r="F14" t="str">
        <f t="shared" si="0"/>
        <v>C204S-0170-A1B0S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2024-04-11</v>
      </c>
      <c r="K14" t="str">
        <f t="shared" si="1"/>
        <v>广州</v>
      </c>
    </row>
    <row r="15" spans="1:11">
      <c r="A15" t="s">
        <v>17</v>
      </c>
      <c r="B15" s="4" t="s">
        <v>78</v>
      </c>
      <c r="C15" t="str">
        <f>_xlfn.XLOOKUP(E15,预约送货单!F:F,预约送货单!D:D)</f>
        <v>RY20240411040</v>
      </c>
      <c r="D15" t="s">
        <v>27</v>
      </c>
      <c r="E15" t="str">
        <f>_xlfn.XLOOKUP(F15,预约送货单!Z:Z,预约送货单!F:F)</f>
        <v>C204S-0170-A1B0</v>
      </c>
      <c r="F15" t="str">
        <f t="shared" si="0"/>
        <v>C204S-0170-A1B0XL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2024-04-11</v>
      </c>
      <c r="K15" t="str">
        <f t="shared" si="1"/>
        <v>广州</v>
      </c>
    </row>
    <row r="16" spans="1:11">
      <c r="A16" t="s">
        <v>17</v>
      </c>
      <c r="B16" s="4" t="s">
        <v>75</v>
      </c>
      <c r="C16" t="str">
        <f>_xlfn.XLOOKUP(E16,预约送货单!F:F,预约送货单!D:D)</f>
        <v>RY20240411040</v>
      </c>
      <c r="D16" t="s">
        <v>28</v>
      </c>
      <c r="E16" t="str">
        <f>_xlfn.XLOOKUP(F16,预约送货单!Z:Z,预约送货单!F:F)</f>
        <v>C204S-0170-A1B0</v>
      </c>
      <c r="F16" t="str">
        <f t="shared" si="0"/>
        <v>C204S-0170-A1B0L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2024-04-11</v>
      </c>
      <c r="K16" t="str">
        <f t="shared" si="1"/>
        <v>广州</v>
      </c>
    </row>
    <row r="17" hidden="1" spans="1:11">
      <c r="A17" t="s">
        <v>17</v>
      </c>
      <c r="B17" s="4" t="s">
        <v>76</v>
      </c>
      <c r="C17" t="str">
        <f>_xlfn.XLOOKUP(E17,预约送货单!F:F,预约送货单!D:D)</f>
        <v>RY20240411040</v>
      </c>
      <c r="D17" t="s">
        <v>28</v>
      </c>
      <c r="E17" t="str">
        <f>_xlfn.XLOOKUP(F17,预约送货单!Z:Z,预约送货单!F:F)</f>
        <v>C204S-0170-A1B0</v>
      </c>
      <c r="F17" t="str">
        <f t="shared" si="0"/>
        <v>C204S-0170-A1B0M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2024-04-11</v>
      </c>
      <c r="K17" t="str">
        <f t="shared" si="1"/>
        <v>广州</v>
      </c>
    </row>
    <row r="18" hidden="1" spans="1:11">
      <c r="A18" t="s">
        <v>17</v>
      </c>
      <c r="B18" s="4" t="s">
        <v>77</v>
      </c>
      <c r="C18" t="str">
        <f>_xlfn.XLOOKUP(E18,预约送货单!F:F,预约送货单!D:D)</f>
        <v>RY20240411040</v>
      </c>
      <c r="D18" t="s">
        <v>28</v>
      </c>
      <c r="E18" t="str">
        <f>_xlfn.XLOOKUP(F18,预约送货单!Z:Z,预约送货单!F:F)</f>
        <v>C204S-0170-A1B0</v>
      </c>
      <c r="F18" t="str">
        <f t="shared" si="0"/>
        <v>C204S-0170-A1B0S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2024-04-11</v>
      </c>
      <c r="K18" t="str">
        <f t="shared" si="1"/>
        <v>广州</v>
      </c>
    </row>
    <row r="19" hidden="1" spans="1:11">
      <c r="A19" t="s">
        <v>17</v>
      </c>
      <c r="B19" s="4" t="s">
        <v>78</v>
      </c>
      <c r="C19" t="str">
        <f>_xlfn.XLOOKUP(E19,预约送货单!F:F,预约送货单!D:D)</f>
        <v>RY20240411040</v>
      </c>
      <c r="D19" t="s">
        <v>28</v>
      </c>
      <c r="E19" t="str">
        <f>_xlfn.XLOOKUP(F19,预约送货单!Z:Z,预约送货单!F:F)</f>
        <v>C204S-0170-A1B0</v>
      </c>
      <c r="F19" t="str">
        <f t="shared" ref="F19:F42" si="2">A19&amp;B19</f>
        <v>C204S-0170-A1B0XL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2024-04-11</v>
      </c>
      <c r="K19" t="str">
        <f t="shared" ref="K19:K42" si="3">IF(D19="香港仓","香港",IF(D19="武汉仓","武汉","广州"))</f>
        <v>广州</v>
      </c>
    </row>
    <row r="20" spans="1:11">
      <c r="A20" t="s">
        <v>30</v>
      </c>
      <c r="B20" s="4" t="s">
        <v>75</v>
      </c>
      <c r="C20" t="str">
        <f>_xlfn.XLOOKUP(E20,预约送货单!F:F,预约送货单!D:D)</f>
        <v>RY20240411039</v>
      </c>
      <c r="D20" t="s">
        <v>16</v>
      </c>
      <c r="E20" t="str">
        <f>_xlfn.XLOOKUP(F20,预约送货单!Z:Z,预约送货单!F:F)</f>
        <v>C204S-0170-A1WH</v>
      </c>
      <c r="F20" t="str">
        <f t="shared" si="2"/>
        <v>C204S-0170-A1WHL</v>
      </c>
      <c r="G20">
        <f>VLOOKUP(D20&amp;B20&amp;A20,分仓ST!A:E,5,0)</f>
        <v>20</v>
      </c>
      <c r="H20" t="str">
        <f>_xlfn.XLOOKUP(E20,预约送货单!F:F,预约送货单!E:E)</f>
        <v>正品</v>
      </c>
      <c r="J20" t="str">
        <f>VLOOKUP(E20,预约送货单!F:N,9,0)</f>
        <v>2024-04-11</v>
      </c>
      <c r="K20" t="str">
        <f t="shared" si="3"/>
        <v>香港</v>
      </c>
    </row>
    <row r="21" spans="1:11">
      <c r="A21" t="s">
        <v>30</v>
      </c>
      <c r="B21" s="4" t="s">
        <v>76</v>
      </c>
      <c r="C21" t="str">
        <f>_xlfn.XLOOKUP(E21,预约送货单!F:F,预约送货单!D:D)</f>
        <v>RY20240411039</v>
      </c>
      <c r="D21" t="s">
        <v>16</v>
      </c>
      <c r="E21" t="str">
        <f>_xlfn.XLOOKUP(F21,预约送货单!Z:Z,预约送货单!F:F)</f>
        <v>C204S-0170-A1WH</v>
      </c>
      <c r="F21" t="str">
        <f t="shared" si="2"/>
        <v>C204S-0170-A1WHM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2024-04-11</v>
      </c>
      <c r="K21" t="str">
        <f t="shared" si="3"/>
        <v>香港</v>
      </c>
    </row>
    <row r="22" spans="1:11">
      <c r="A22" t="s">
        <v>30</v>
      </c>
      <c r="B22" s="4" t="s">
        <v>77</v>
      </c>
      <c r="C22" t="str">
        <f>_xlfn.XLOOKUP(E22,预约送货单!F:F,预约送货单!D:D)</f>
        <v>RY20240411039</v>
      </c>
      <c r="D22" t="s">
        <v>16</v>
      </c>
      <c r="E22" t="str">
        <f>_xlfn.XLOOKUP(F22,预约送货单!Z:Z,预约送货单!F:F)</f>
        <v>C204S-0170-A1WH</v>
      </c>
      <c r="F22" t="str">
        <f t="shared" si="2"/>
        <v>C204S-0170-A1WHS</v>
      </c>
      <c r="G22">
        <f>VLOOKUP(D22&amp;B22&amp;A22,分仓ST!A:E,5,0)</f>
        <v>11</v>
      </c>
      <c r="H22" t="str">
        <f>_xlfn.XLOOKUP(E22,预约送货单!F:F,预约送货单!E:E)</f>
        <v>正品</v>
      </c>
      <c r="J22" t="str">
        <f>VLOOKUP(E22,预约送货单!F:N,9,0)</f>
        <v>2024-04-11</v>
      </c>
      <c r="K22" t="str">
        <f t="shared" si="3"/>
        <v>香港</v>
      </c>
    </row>
    <row r="23" spans="1:11">
      <c r="A23" t="s">
        <v>30</v>
      </c>
      <c r="B23" s="4" t="s">
        <v>78</v>
      </c>
      <c r="C23" t="str">
        <f>_xlfn.XLOOKUP(E23,预约送货单!F:F,预约送货单!D:D)</f>
        <v>RY20240411039</v>
      </c>
      <c r="D23" t="s">
        <v>16</v>
      </c>
      <c r="E23" t="str">
        <f>_xlfn.XLOOKUP(F23,预约送货单!Z:Z,预约送货单!F:F)</f>
        <v>C204S-0170-A1WH</v>
      </c>
      <c r="F23" t="str">
        <f t="shared" si="2"/>
        <v>C204S-0170-A1WHXL</v>
      </c>
      <c r="G23">
        <f>VLOOKUP(D23&amp;B23&amp;A23,分仓ST!A:E,5,0)</f>
        <v>12</v>
      </c>
      <c r="H23" t="str">
        <f>_xlfn.XLOOKUP(E23,预约送货单!F:F,预约送货单!E:E)</f>
        <v>正品</v>
      </c>
      <c r="J23" t="str">
        <f>VLOOKUP(E23,预约送货单!F:N,9,0)</f>
        <v>2024-04-11</v>
      </c>
      <c r="K23" t="str">
        <f t="shared" si="3"/>
        <v>香港</v>
      </c>
    </row>
    <row r="24" spans="1:11">
      <c r="A24" t="s">
        <v>30</v>
      </c>
      <c r="B24" s="4" t="s">
        <v>75</v>
      </c>
      <c r="C24" t="str">
        <f>_xlfn.XLOOKUP(E24,预约送货单!F:F,预约送货单!D:D)</f>
        <v>RY20240411039</v>
      </c>
      <c r="D24" t="s">
        <v>25</v>
      </c>
      <c r="E24" t="str">
        <f>_xlfn.XLOOKUP(F24,预约送货单!Z:Z,预约送货单!F:F)</f>
        <v>C204S-0170-A1WH</v>
      </c>
      <c r="F24" t="str">
        <f t="shared" si="2"/>
        <v>C204S-0170-A1WHL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2024-04-11</v>
      </c>
      <c r="K24" t="str">
        <f t="shared" si="3"/>
        <v>广州</v>
      </c>
    </row>
    <row r="25" spans="1:11">
      <c r="A25" t="s">
        <v>30</v>
      </c>
      <c r="B25" s="4" t="s">
        <v>76</v>
      </c>
      <c r="C25" t="str">
        <f>_xlfn.XLOOKUP(E25,预约送货单!F:F,预约送货单!D:D)</f>
        <v>RY20240411039</v>
      </c>
      <c r="D25" t="s">
        <v>25</v>
      </c>
      <c r="E25" t="str">
        <f>_xlfn.XLOOKUP(F25,预约送货单!Z:Z,预约送货单!F:F)</f>
        <v>C204S-0170-A1WH</v>
      </c>
      <c r="F25" t="str">
        <f t="shared" si="2"/>
        <v>C204S-0170-A1WHM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2024-04-11</v>
      </c>
      <c r="K25" t="str">
        <f t="shared" si="3"/>
        <v>广州</v>
      </c>
    </row>
    <row r="26" spans="1:11">
      <c r="A26" t="s">
        <v>30</v>
      </c>
      <c r="B26" s="4" t="s">
        <v>77</v>
      </c>
      <c r="C26" t="str">
        <f>_xlfn.XLOOKUP(E26,预约送货单!F:F,预约送货单!D:D)</f>
        <v>RY20240411039</v>
      </c>
      <c r="D26" t="s">
        <v>25</v>
      </c>
      <c r="E26" t="str">
        <f>_xlfn.XLOOKUP(F26,预约送货单!Z:Z,预约送货单!F:F)</f>
        <v>C204S-0170-A1WH</v>
      </c>
      <c r="F26" t="str">
        <f t="shared" si="2"/>
        <v>C204S-0170-A1WHS</v>
      </c>
      <c r="G26">
        <f>VLOOKUP(D26&amp;B26&amp;A26,分仓ST!A:E,5,0)</f>
        <v>2</v>
      </c>
      <c r="H26" t="str">
        <f>_xlfn.XLOOKUP(E26,预约送货单!F:F,预约送货单!E:E)</f>
        <v>正品</v>
      </c>
      <c r="J26" t="str">
        <f>VLOOKUP(E26,预约送货单!F:N,9,0)</f>
        <v>2024-04-11</v>
      </c>
      <c r="K26" t="str">
        <f t="shared" si="3"/>
        <v>广州</v>
      </c>
    </row>
    <row r="27" spans="1:11">
      <c r="A27" t="s">
        <v>30</v>
      </c>
      <c r="B27" s="4" t="s">
        <v>78</v>
      </c>
      <c r="C27" t="str">
        <f>_xlfn.XLOOKUP(E27,预约送货单!F:F,预约送货单!D:D)</f>
        <v>RY20240411039</v>
      </c>
      <c r="D27" t="s">
        <v>25</v>
      </c>
      <c r="E27" t="str">
        <f>_xlfn.XLOOKUP(F27,预约送货单!Z:Z,预约送货单!F:F)</f>
        <v>C204S-0170-A1WH</v>
      </c>
      <c r="F27" t="str">
        <f t="shared" si="2"/>
        <v>C204S-0170-A1WHXL</v>
      </c>
      <c r="G27">
        <f>VLOOKUP(D27&amp;B27&amp;A27,分仓ST!A:E,5,0)</f>
        <v>1</v>
      </c>
      <c r="H27" t="str">
        <f>_xlfn.XLOOKUP(E27,预约送货单!F:F,预约送货单!E:E)</f>
        <v>正品</v>
      </c>
      <c r="J27" t="str">
        <f>VLOOKUP(E27,预约送货单!F:N,9,0)</f>
        <v>2024-04-11</v>
      </c>
      <c r="K27" t="str">
        <f t="shared" si="3"/>
        <v>广州</v>
      </c>
    </row>
    <row r="28" spans="1:11">
      <c r="A28" t="s">
        <v>30</v>
      </c>
      <c r="B28" s="4" t="s">
        <v>75</v>
      </c>
      <c r="C28" t="str">
        <f>_xlfn.XLOOKUP(E28,预约送货单!F:F,预约送货单!D:D)</f>
        <v>RY20240411039</v>
      </c>
      <c r="D28" t="s">
        <v>27</v>
      </c>
      <c r="E28" t="str">
        <f>_xlfn.XLOOKUP(F28,预约送货单!Z:Z,预约送货单!F:F)</f>
        <v>C204S-0170-A1WH</v>
      </c>
      <c r="F28" t="str">
        <f t="shared" si="2"/>
        <v>C204S-0170-A1WHL</v>
      </c>
      <c r="G28">
        <f>VLOOKUP(D28&amp;B28&amp;A28,分仓ST!A:E,5,0)</f>
        <v>3</v>
      </c>
      <c r="H28" t="str">
        <f>_xlfn.XLOOKUP(E28,预约送货单!F:F,预约送货单!E:E)</f>
        <v>正品</v>
      </c>
      <c r="J28" t="str">
        <f>VLOOKUP(E28,预约送货单!F:N,9,0)</f>
        <v>2024-04-11</v>
      </c>
      <c r="K28" t="str">
        <f t="shared" si="3"/>
        <v>广州</v>
      </c>
    </row>
    <row r="29" spans="1:11">
      <c r="A29" t="s">
        <v>30</v>
      </c>
      <c r="B29" s="4" t="s">
        <v>76</v>
      </c>
      <c r="C29" t="str">
        <f>_xlfn.XLOOKUP(E29,预约送货单!F:F,预约送货单!D:D)</f>
        <v>RY20240411039</v>
      </c>
      <c r="D29" t="s">
        <v>27</v>
      </c>
      <c r="E29" t="str">
        <f>_xlfn.XLOOKUP(F29,预约送货单!Z:Z,预约送货单!F:F)</f>
        <v>C204S-0170-A1WH</v>
      </c>
      <c r="F29" t="str">
        <f t="shared" si="2"/>
        <v>C204S-0170-A1WHM</v>
      </c>
      <c r="G29">
        <f>VLOOKUP(D29&amp;B29&amp;A29,分仓ST!A:E,5,0)</f>
        <v>3</v>
      </c>
      <c r="H29" t="str">
        <f>_xlfn.XLOOKUP(E29,预约送货单!F:F,预约送货单!E:E)</f>
        <v>正品</v>
      </c>
      <c r="J29" t="str">
        <f>VLOOKUP(E29,预约送货单!F:N,9,0)</f>
        <v>2024-04-11</v>
      </c>
      <c r="K29" t="str">
        <f t="shared" si="3"/>
        <v>广州</v>
      </c>
    </row>
    <row r="30" spans="1:11">
      <c r="A30" t="s">
        <v>30</v>
      </c>
      <c r="B30" s="4" t="s">
        <v>77</v>
      </c>
      <c r="C30" t="str">
        <f>_xlfn.XLOOKUP(E30,预约送货单!F:F,预约送货单!D:D)</f>
        <v>RY20240411039</v>
      </c>
      <c r="D30" t="s">
        <v>27</v>
      </c>
      <c r="E30" t="str">
        <f>_xlfn.XLOOKUP(F30,预约送货单!Z:Z,预约送货单!F:F)</f>
        <v>C204S-0170-A1WH</v>
      </c>
      <c r="F30" t="str">
        <f t="shared" si="2"/>
        <v>C204S-0170-A1WHS</v>
      </c>
      <c r="G30">
        <f>VLOOKUP(D30&amp;B30&amp;A30,分仓ST!A:E,5,0)</f>
        <v>2</v>
      </c>
      <c r="H30" t="str">
        <f>_xlfn.XLOOKUP(E30,预约送货单!F:F,预约送货单!E:E)</f>
        <v>正品</v>
      </c>
      <c r="J30" t="str">
        <f>VLOOKUP(E30,预约送货单!F:N,9,0)</f>
        <v>2024-04-11</v>
      </c>
      <c r="K30" t="str">
        <f t="shared" si="3"/>
        <v>广州</v>
      </c>
    </row>
    <row r="31" spans="1:11">
      <c r="A31" t="s">
        <v>30</v>
      </c>
      <c r="B31" s="4" t="s">
        <v>78</v>
      </c>
      <c r="C31" t="str">
        <f>_xlfn.XLOOKUP(E31,预约送货单!F:F,预约送货单!D:D)</f>
        <v>RY20240411039</v>
      </c>
      <c r="D31" t="s">
        <v>27</v>
      </c>
      <c r="E31" t="str">
        <f>_xlfn.XLOOKUP(F31,预约送货单!Z:Z,预约送货单!F:F)</f>
        <v>C204S-0170-A1WH</v>
      </c>
      <c r="F31" t="str">
        <f t="shared" si="2"/>
        <v>C204S-0170-A1WHXL</v>
      </c>
      <c r="G31">
        <f>VLOOKUP(D31&amp;B31&amp;A31,分仓ST!A:E,5,0)</f>
        <v>2</v>
      </c>
      <c r="H31" t="str">
        <f>_xlfn.XLOOKUP(E31,预约送货单!F:F,预约送货单!E:E)</f>
        <v>正品</v>
      </c>
      <c r="J31" t="str">
        <f>VLOOKUP(E31,预约送货单!F:N,9,0)</f>
        <v>2024-04-11</v>
      </c>
      <c r="K31" t="str">
        <f t="shared" si="3"/>
        <v>广州</v>
      </c>
    </row>
    <row r="32" spans="1:11">
      <c r="A32" t="s">
        <v>30</v>
      </c>
      <c r="B32" s="4" t="s">
        <v>75</v>
      </c>
      <c r="C32" t="str">
        <f>_xlfn.XLOOKUP(E32,预约送货单!F:F,预约送货单!D:D)</f>
        <v>RY20240411039</v>
      </c>
      <c r="D32" t="s">
        <v>28</v>
      </c>
      <c r="E32" t="str">
        <f>_xlfn.XLOOKUP(F32,预约送货单!Z:Z,预约送货单!F:F)</f>
        <v>C204S-0170-A1WH</v>
      </c>
      <c r="F32" t="str">
        <f t="shared" si="2"/>
        <v>C204S-0170-A1WHL</v>
      </c>
      <c r="G32">
        <f>VLOOKUP(D32&amp;B32&amp;A32,分仓ST!A:E,5,0)</f>
        <v>1</v>
      </c>
      <c r="H32" t="str">
        <f>_xlfn.XLOOKUP(E32,预约送货单!F:F,预约送货单!E:E)</f>
        <v>正品</v>
      </c>
      <c r="J32" t="str">
        <f>VLOOKUP(E32,预约送货单!F:N,9,0)</f>
        <v>2024-04-11</v>
      </c>
      <c r="K32" t="str">
        <f t="shared" si="3"/>
        <v>广州</v>
      </c>
    </row>
    <row r="33" hidden="1" spans="1:11">
      <c r="A33" t="s">
        <v>30</v>
      </c>
      <c r="B33" s="4" t="s">
        <v>76</v>
      </c>
      <c r="C33" t="str">
        <f>_xlfn.XLOOKUP(E33,预约送货单!F:F,预约送货单!D:D)</f>
        <v>RY20240411039</v>
      </c>
      <c r="D33" t="s">
        <v>28</v>
      </c>
      <c r="E33" t="str">
        <f>_xlfn.XLOOKUP(F33,预约送货单!Z:Z,预约送货单!F:F)</f>
        <v>C204S-0170-A1WH</v>
      </c>
      <c r="F33" t="str">
        <f t="shared" si="2"/>
        <v>C204S-0170-A1WHM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2024-04-11</v>
      </c>
      <c r="K33" t="str">
        <f t="shared" si="3"/>
        <v>广州</v>
      </c>
    </row>
    <row r="34" hidden="1" spans="1:11">
      <c r="A34" t="s">
        <v>30</v>
      </c>
      <c r="B34" s="4" t="s">
        <v>77</v>
      </c>
      <c r="C34" t="str">
        <f>_xlfn.XLOOKUP(E34,预约送货单!F:F,预约送货单!D:D)</f>
        <v>RY20240411039</v>
      </c>
      <c r="D34" t="s">
        <v>28</v>
      </c>
      <c r="E34" t="str">
        <f>_xlfn.XLOOKUP(F34,预约送货单!Z:Z,预约送货单!F:F)</f>
        <v>C204S-0170-A1WH</v>
      </c>
      <c r="F34" t="str">
        <f t="shared" si="2"/>
        <v>C204S-0170-A1WHS</v>
      </c>
      <c r="G34">
        <f>VLOOKUP(D34&amp;B34&amp;A34,分仓ST!A:E,5,0)</f>
        <v>0</v>
      </c>
      <c r="H34" t="str">
        <f>_xlfn.XLOOKUP(E34,预约送货单!F:F,预约送货单!E:E)</f>
        <v>正品</v>
      </c>
      <c r="J34" t="str">
        <f>VLOOKUP(E34,预约送货单!F:N,9,0)</f>
        <v>2024-04-11</v>
      </c>
      <c r="K34" t="str">
        <f t="shared" si="3"/>
        <v>广州</v>
      </c>
    </row>
    <row r="35" hidden="1" spans="1:11">
      <c r="A35" t="s">
        <v>30</v>
      </c>
      <c r="B35" s="4" t="s">
        <v>78</v>
      </c>
      <c r="C35" t="str">
        <f>_xlfn.XLOOKUP(E35,预约送货单!F:F,预约送货单!D:D)</f>
        <v>RY20240411039</v>
      </c>
      <c r="D35" t="s">
        <v>28</v>
      </c>
      <c r="E35" t="str">
        <f>_xlfn.XLOOKUP(F35,预约送货单!Z:Z,预约送货单!F:F)</f>
        <v>C204S-0170-A1WH</v>
      </c>
      <c r="F35" t="str">
        <f t="shared" si="2"/>
        <v>C204S-0170-A1WHXL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2024-04-11</v>
      </c>
      <c r="K35" t="str">
        <f t="shared" si="3"/>
        <v>广州</v>
      </c>
    </row>
    <row r="36" spans="1:11">
      <c r="A36" t="s">
        <v>79</v>
      </c>
      <c r="B36" s="4" t="s">
        <v>75</v>
      </c>
      <c r="C36" t="str">
        <f>_xlfn.XLOOKUP(E36,预约送货单!F:F,预约送货单!D:D)</f>
        <v>RY20240411042</v>
      </c>
      <c r="D36" t="s">
        <v>16</v>
      </c>
      <c r="E36" t="str">
        <f>_xlfn.XLOOKUP(F36,预约送货单!Z:Z,预约送货单!F:F)</f>
        <v>CW404CC0333</v>
      </c>
      <c r="F36" t="str">
        <f t="shared" si="2"/>
        <v>CW404CC0333W0L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2024-04-11</v>
      </c>
      <c r="K36" t="str">
        <f t="shared" si="3"/>
        <v>香港</v>
      </c>
    </row>
    <row r="37" spans="1:11">
      <c r="A37" t="s">
        <v>79</v>
      </c>
      <c r="B37" s="4" t="s">
        <v>76</v>
      </c>
      <c r="C37" t="str">
        <f>_xlfn.XLOOKUP(E37,预约送货单!F:F,预约送货单!D:D)</f>
        <v>RY20240411042</v>
      </c>
      <c r="D37" t="s">
        <v>16</v>
      </c>
      <c r="E37" t="str">
        <f>_xlfn.XLOOKUP(F37,预约送货单!Z:Z,预约送货单!F:F)</f>
        <v>CW404CC0333</v>
      </c>
      <c r="F37" t="str">
        <f t="shared" si="2"/>
        <v>CW404CC0333W0M</v>
      </c>
      <c r="G37">
        <f>VLOOKUP(D37&amp;B37&amp;A37,分仓ST!A:E,5,0)</f>
        <v>16</v>
      </c>
      <c r="H37" t="str">
        <f>_xlfn.XLOOKUP(E37,预约送货单!F:F,预约送货单!E:E)</f>
        <v>正品</v>
      </c>
      <c r="J37" t="str">
        <f>VLOOKUP(E37,预约送货单!F:N,9,0)</f>
        <v>2024-04-11</v>
      </c>
      <c r="K37" t="str">
        <f t="shared" si="3"/>
        <v>香港</v>
      </c>
    </row>
    <row r="38" spans="1:11">
      <c r="A38" t="s">
        <v>79</v>
      </c>
      <c r="B38" s="4" t="s">
        <v>77</v>
      </c>
      <c r="C38" t="str">
        <f>_xlfn.XLOOKUP(E38,预约送货单!F:F,预约送货单!D:D)</f>
        <v>RY20240411042</v>
      </c>
      <c r="D38" t="s">
        <v>16</v>
      </c>
      <c r="E38" t="str">
        <f>_xlfn.XLOOKUP(F38,预约送货单!Z:Z,预约送货单!F:F)</f>
        <v>CW404CC0333</v>
      </c>
      <c r="F38" t="str">
        <f t="shared" si="2"/>
        <v>CW404CC0333W0S</v>
      </c>
      <c r="G38">
        <f>VLOOKUP(D38&amp;B38&amp;A38,分仓ST!A:E,5,0)</f>
        <v>35</v>
      </c>
      <c r="H38" t="str">
        <f>_xlfn.XLOOKUP(E38,预约送货单!F:F,预约送货单!E:E)</f>
        <v>正品</v>
      </c>
      <c r="J38" t="str">
        <f>VLOOKUP(E38,预约送货单!F:N,9,0)</f>
        <v>2024-04-11</v>
      </c>
      <c r="K38" t="str">
        <f t="shared" si="3"/>
        <v>香港</v>
      </c>
    </row>
    <row r="39" spans="1:11">
      <c r="A39" t="s">
        <v>79</v>
      </c>
      <c r="B39" s="4" t="s">
        <v>80</v>
      </c>
      <c r="C39" t="str">
        <f>_xlfn.XLOOKUP(E39,预约送货单!F:F,预约送货单!D:D)</f>
        <v>RY20240411042</v>
      </c>
      <c r="D39" t="s">
        <v>16</v>
      </c>
      <c r="E39" t="str">
        <f>_xlfn.XLOOKUP(F39,预约送货单!Z:Z,预约送货单!F:F)</f>
        <v>CW404CC0333</v>
      </c>
      <c r="F39" t="str">
        <f t="shared" si="2"/>
        <v>CW404CC0333W0XS</v>
      </c>
      <c r="G39">
        <f>VLOOKUP(D39&amp;B39&amp;A39,分仓ST!A:E,5,0)</f>
        <v>9</v>
      </c>
      <c r="H39" t="str">
        <f>_xlfn.XLOOKUP(E39,预约送货单!F:F,预约送货单!E:E)</f>
        <v>正品</v>
      </c>
      <c r="J39" t="str">
        <f>VLOOKUP(E39,预约送货单!F:N,9,0)</f>
        <v>2024-04-11</v>
      </c>
      <c r="K39" t="str">
        <f t="shared" si="3"/>
        <v>香港</v>
      </c>
    </row>
    <row r="40" spans="1:11">
      <c r="A40" t="s">
        <v>79</v>
      </c>
      <c r="B40" s="4" t="s">
        <v>75</v>
      </c>
      <c r="C40" t="str">
        <f>_xlfn.XLOOKUP(E40,预约送货单!F:F,预约送货单!D:D)</f>
        <v>RY20240411042</v>
      </c>
      <c r="D40" t="s">
        <v>25</v>
      </c>
      <c r="E40" t="str">
        <f>_xlfn.XLOOKUP(F40,预约送货单!Z:Z,预约送货单!F:F)</f>
        <v>CW404CC0333</v>
      </c>
      <c r="F40" t="str">
        <f t="shared" si="2"/>
        <v>CW404CC0333W0L</v>
      </c>
      <c r="G40">
        <f>VLOOKUP(D40&amp;B40&amp;A40,分仓ST!A:E,5,0)</f>
        <v>1</v>
      </c>
      <c r="H40" t="str">
        <f>_xlfn.XLOOKUP(E40,预约送货单!F:F,预约送货单!E:E)</f>
        <v>正品</v>
      </c>
      <c r="J40" t="str">
        <f>VLOOKUP(E40,预约送货单!F:N,9,0)</f>
        <v>2024-04-11</v>
      </c>
      <c r="K40" t="str">
        <f t="shared" si="3"/>
        <v>广州</v>
      </c>
    </row>
    <row r="41" spans="1:11">
      <c r="A41" t="s">
        <v>79</v>
      </c>
      <c r="B41" s="4" t="s">
        <v>76</v>
      </c>
      <c r="C41" t="str">
        <f>_xlfn.XLOOKUP(E41,预约送货单!F:F,预约送货单!D:D)</f>
        <v>RY20240411042</v>
      </c>
      <c r="D41" t="s">
        <v>25</v>
      </c>
      <c r="E41" t="str">
        <f>_xlfn.XLOOKUP(F41,预约送货单!Z:Z,预约送货单!F:F)</f>
        <v>CW404CC0333</v>
      </c>
      <c r="F41" t="str">
        <f t="shared" si="2"/>
        <v>CW404CC0333W0M</v>
      </c>
      <c r="G41">
        <f>VLOOKUP(D41&amp;B41&amp;A41,分仓ST!A:E,5,0)</f>
        <v>4</v>
      </c>
      <c r="H41" t="str">
        <f>_xlfn.XLOOKUP(E41,预约送货单!F:F,预约送货单!E:E)</f>
        <v>正品</v>
      </c>
      <c r="J41" t="str">
        <f>VLOOKUP(E41,预约送货单!F:N,9,0)</f>
        <v>2024-04-11</v>
      </c>
      <c r="K41" t="str">
        <f t="shared" si="3"/>
        <v>广州</v>
      </c>
    </row>
    <row r="42" spans="1:11">
      <c r="A42" t="s">
        <v>79</v>
      </c>
      <c r="B42" s="4" t="s">
        <v>77</v>
      </c>
      <c r="C42" t="str">
        <f>_xlfn.XLOOKUP(E42,预约送货单!F:F,预约送货单!D:D)</f>
        <v>RY20240411042</v>
      </c>
      <c r="D42" t="s">
        <v>25</v>
      </c>
      <c r="E42" t="str">
        <f>_xlfn.XLOOKUP(F42,预约送货单!Z:Z,预约送货单!F:F)</f>
        <v>CW404CC0333</v>
      </c>
      <c r="F42" t="str">
        <f t="shared" si="2"/>
        <v>CW404CC0333W0S</v>
      </c>
      <c r="G42">
        <f>VLOOKUP(D42&amp;B42&amp;A42,分仓ST!A:E,5,0)</f>
        <v>8</v>
      </c>
      <c r="H42" t="str">
        <f>_xlfn.XLOOKUP(E42,预约送货单!F:F,预约送货单!E:E)</f>
        <v>正品</v>
      </c>
      <c r="J42" t="str">
        <f>VLOOKUP(E42,预约送货单!F:N,9,0)</f>
        <v>2024-04-11</v>
      </c>
      <c r="K42" t="str">
        <f t="shared" si="3"/>
        <v>广州</v>
      </c>
    </row>
    <row r="43" spans="1:11">
      <c r="A43" t="s">
        <v>79</v>
      </c>
      <c r="B43" s="4" t="s">
        <v>80</v>
      </c>
      <c r="C43" t="str">
        <f>_xlfn.XLOOKUP(E43,预约送货单!F:F,预约送货单!D:D)</f>
        <v>RY20240411042</v>
      </c>
      <c r="D43" t="s">
        <v>25</v>
      </c>
      <c r="E43" t="str">
        <f>_xlfn.XLOOKUP(F43,预约送货单!Z:Z,预约送货单!F:F)</f>
        <v>CW404CC0333</v>
      </c>
      <c r="F43" t="str">
        <f t="shared" ref="F43:F106" si="4">A43&amp;B43</f>
        <v>CW404CC0333W0XS</v>
      </c>
      <c r="G43">
        <f>VLOOKUP(D43&amp;B43&amp;A43,分仓ST!A:E,5,0)</f>
        <v>1</v>
      </c>
      <c r="H43" t="str">
        <f>_xlfn.XLOOKUP(E43,预约送货单!F:F,预约送货单!E:E)</f>
        <v>正品</v>
      </c>
      <c r="J43" t="str">
        <f>VLOOKUP(E43,预约送货单!F:N,9,0)</f>
        <v>2024-04-11</v>
      </c>
      <c r="K43" t="str">
        <f t="shared" ref="K43:K106" si="5">IF(D43="香港仓","香港",IF(D43="武汉仓","武汉","广州"))</f>
        <v>广州</v>
      </c>
    </row>
    <row r="44" spans="1:11">
      <c r="A44" t="s">
        <v>79</v>
      </c>
      <c r="B44" s="4" t="s">
        <v>75</v>
      </c>
      <c r="C44" t="str">
        <f>_xlfn.XLOOKUP(E44,预约送货单!F:F,预约送货单!D:D)</f>
        <v>RY20240411042</v>
      </c>
      <c r="D44" t="s">
        <v>27</v>
      </c>
      <c r="E44" t="str">
        <f>_xlfn.XLOOKUP(F44,预约送货单!Z:Z,预约送货单!F:F)</f>
        <v>CW404CC0333</v>
      </c>
      <c r="F44" t="str">
        <f t="shared" si="4"/>
        <v>CW404CC0333W0L</v>
      </c>
      <c r="G44">
        <f>VLOOKUP(D44&amp;B44&amp;A44,分仓ST!A:E,5,0)</f>
        <v>1</v>
      </c>
      <c r="H44" t="str">
        <f>_xlfn.XLOOKUP(E44,预约送货单!F:F,预约送货单!E:E)</f>
        <v>正品</v>
      </c>
      <c r="J44" t="str">
        <f>VLOOKUP(E44,预约送货单!F:N,9,0)</f>
        <v>2024-04-11</v>
      </c>
      <c r="K44" t="str">
        <f t="shared" si="5"/>
        <v>广州</v>
      </c>
    </row>
    <row r="45" spans="1:11">
      <c r="A45" t="s">
        <v>79</v>
      </c>
      <c r="B45" s="4" t="s">
        <v>76</v>
      </c>
      <c r="C45" t="str">
        <f>_xlfn.XLOOKUP(E45,预约送货单!F:F,预约送货单!D:D)</f>
        <v>RY20240411042</v>
      </c>
      <c r="D45" t="s">
        <v>27</v>
      </c>
      <c r="E45" t="str">
        <f>_xlfn.XLOOKUP(F45,预约送货单!Z:Z,预约送货单!F:F)</f>
        <v>CW404CC0333</v>
      </c>
      <c r="F45" t="str">
        <f t="shared" si="4"/>
        <v>CW404CC0333W0M</v>
      </c>
      <c r="G45">
        <f>VLOOKUP(D45&amp;B45&amp;A45,分仓ST!A:E,5,0)</f>
        <v>2</v>
      </c>
      <c r="H45" t="str">
        <f>_xlfn.XLOOKUP(E45,预约送货单!F:F,预约送货单!E:E)</f>
        <v>正品</v>
      </c>
      <c r="J45" t="str">
        <f>VLOOKUP(E45,预约送货单!F:N,9,0)</f>
        <v>2024-04-11</v>
      </c>
      <c r="K45" t="str">
        <f t="shared" si="5"/>
        <v>广州</v>
      </c>
    </row>
    <row r="46" spans="1:11">
      <c r="A46" t="s">
        <v>79</v>
      </c>
      <c r="B46" s="4" t="s">
        <v>77</v>
      </c>
      <c r="C46" t="str">
        <f>_xlfn.XLOOKUP(E46,预约送货单!F:F,预约送货单!D:D)</f>
        <v>RY20240411042</v>
      </c>
      <c r="D46" t="s">
        <v>27</v>
      </c>
      <c r="E46" t="str">
        <f>_xlfn.XLOOKUP(F46,预约送货单!Z:Z,预约送货单!F:F)</f>
        <v>CW404CC0333</v>
      </c>
      <c r="F46" t="str">
        <f t="shared" si="4"/>
        <v>CW404CC0333W0S</v>
      </c>
      <c r="G46">
        <f>VLOOKUP(D46&amp;B46&amp;A46,分仓ST!A:E,5,0)</f>
        <v>2</v>
      </c>
      <c r="H46" t="str">
        <f>_xlfn.XLOOKUP(E46,预约送货单!F:F,预约送货单!E:E)</f>
        <v>正品</v>
      </c>
      <c r="J46" t="str">
        <f>VLOOKUP(E46,预约送货单!F:N,9,0)</f>
        <v>2024-04-11</v>
      </c>
      <c r="K46" t="str">
        <f t="shared" si="5"/>
        <v>广州</v>
      </c>
    </row>
    <row r="47" hidden="1" spans="1:11">
      <c r="A47" t="s">
        <v>79</v>
      </c>
      <c r="B47" s="4" t="s">
        <v>80</v>
      </c>
      <c r="C47" t="str">
        <f>_xlfn.XLOOKUP(E47,预约送货单!F:F,预约送货单!D:D)</f>
        <v>RY20240411042</v>
      </c>
      <c r="D47" t="s">
        <v>27</v>
      </c>
      <c r="E47" t="str">
        <f>_xlfn.XLOOKUP(F47,预约送货单!Z:Z,预约送货单!F:F)</f>
        <v>CW404CC0333</v>
      </c>
      <c r="F47" t="str">
        <f t="shared" si="4"/>
        <v>CW404CC0333W0XS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2024-04-11</v>
      </c>
      <c r="K47" t="str">
        <f t="shared" si="5"/>
        <v>广州</v>
      </c>
    </row>
    <row r="48" hidden="1" spans="1:11">
      <c r="A48" t="s">
        <v>79</v>
      </c>
      <c r="B48" s="4" t="s">
        <v>75</v>
      </c>
      <c r="C48" t="str">
        <f>_xlfn.XLOOKUP(E48,预约送货单!F:F,预约送货单!D:D)</f>
        <v>RY20240411042</v>
      </c>
      <c r="D48" t="s">
        <v>28</v>
      </c>
      <c r="E48" t="str">
        <f>_xlfn.XLOOKUP(F48,预约送货单!Z:Z,预约送货单!F:F)</f>
        <v>CW404CC0333</v>
      </c>
      <c r="F48" t="str">
        <f t="shared" si="4"/>
        <v>CW404CC0333W0L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2024-04-11</v>
      </c>
      <c r="K48" t="str">
        <f t="shared" si="5"/>
        <v>广州</v>
      </c>
    </row>
    <row r="49" hidden="1" spans="1:11">
      <c r="A49" t="s">
        <v>79</v>
      </c>
      <c r="B49" s="4" t="s">
        <v>76</v>
      </c>
      <c r="C49" t="str">
        <f>_xlfn.XLOOKUP(E49,预约送货单!F:F,预约送货单!D:D)</f>
        <v>RY20240411042</v>
      </c>
      <c r="D49" t="s">
        <v>28</v>
      </c>
      <c r="E49" t="str">
        <f>_xlfn.XLOOKUP(F49,预约送货单!Z:Z,预约送货单!F:F)</f>
        <v>CW404CC0333</v>
      </c>
      <c r="F49" t="str">
        <f t="shared" si="4"/>
        <v>CW404CC0333W0M</v>
      </c>
      <c r="G49">
        <f>VLOOKUP(D49&amp;B49&amp;A49,分仓ST!A:E,5,0)</f>
        <v>0</v>
      </c>
      <c r="H49" t="str">
        <f>_xlfn.XLOOKUP(E49,预约送货单!F:F,预约送货单!E:E)</f>
        <v>正品</v>
      </c>
      <c r="J49" t="str">
        <f>VLOOKUP(E49,预约送货单!F:N,9,0)</f>
        <v>2024-04-11</v>
      </c>
      <c r="K49" t="str">
        <f t="shared" si="5"/>
        <v>广州</v>
      </c>
    </row>
    <row r="50" spans="1:11">
      <c r="A50" t="s">
        <v>79</v>
      </c>
      <c r="B50" s="4" t="s">
        <v>77</v>
      </c>
      <c r="C50" t="str">
        <f>_xlfn.XLOOKUP(E50,预约送货单!F:F,预约送货单!D:D)</f>
        <v>RY20240411042</v>
      </c>
      <c r="D50" t="s">
        <v>28</v>
      </c>
      <c r="E50" t="str">
        <f>_xlfn.XLOOKUP(F50,预约送货单!Z:Z,预约送货单!F:F)</f>
        <v>CW404CC0333</v>
      </c>
      <c r="F50" t="str">
        <f t="shared" si="4"/>
        <v>CW404CC0333W0S</v>
      </c>
      <c r="G50">
        <f>VLOOKUP(D50&amp;B50&amp;A50,分仓ST!A:E,5,0)</f>
        <v>1</v>
      </c>
      <c r="H50" t="str">
        <f>_xlfn.XLOOKUP(E50,预约送货单!F:F,预约送货单!E:E)</f>
        <v>正品</v>
      </c>
      <c r="J50" t="str">
        <f>VLOOKUP(E50,预约送货单!F:N,9,0)</f>
        <v>2024-04-11</v>
      </c>
      <c r="K50" t="str">
        <f t="shared" si="5"/>
        <v>广州</v>
      </c>
    </row>
    <row r="51" hidden="1" spans="1:11">
      <c r="A51" t="s">
        <v>79</v>
      </c>
      <c r="B51" s="4" t="s">
        <v>80</v>
      </c>
      <c r="C51" t="str">
        <f>_xlfn.XLOOKUP(E51,预约送货单!F:F,预约送货单!D:D)</f>
        <v>RY20240411042</v>
      </c>
      <c r="D51" t="s">
        <v>28</v>
      </c>
      <c r="E51" t="str">
        <f>_xlfn.XLOOKUP(F51,预约送货单!Z:Z,预约送货单!F:F)</f>
        <v>CW404CC0333</v>
      </c>
      <c r="F51" t="str">
        <f t="shared" si="4"/>
        <v>CW404CC0333W0XS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2024-04-11</v>
      </c>
      <c r="K51" t="str">
        <f t="shared" si="5"/>
        <v>广州</v>
      </c>
    </row>
    <row r="52" spans="1:11">
      <c r="A52" t="s">
        <v>81</v>
      </c>
      <c r="B52" s="4" t="s">
        <v>75</v>
      </c>
      <c r="C52" t="str">
        <f>_xlfn.XLOOKUP(E52,预约送货单!F:F,预约送货单!D:D)</f>
        <v>RY20240411041</v>
      </c>
      <c r="D52" t="s">
        <v>16</v>
      </c>
      <c r="E52" t="str">
        <f>_xlfn.XLOOKUP(F52,预约送货单!Z:Z,预约送货单!F:F)</f>
        <v>CW404PL0315</v>
      </c>
      <c r="F52" t="str">
        <f t="shared" si="4"/>
        <v>CW404PL0315B0L</v>
      </c>
      <c r="G52">
        <f>VLOOKUP(D52&amp;B52&amp;A52,分仓ST!A:E,5,0)</f>
        <v>3</v>
      </c>
      <c r="H52" t="str">
        <f>_xlfn.XLOOKUP(E52,预约送货单!F:F,预约送货单!E:E)</f>
        <v>正品</v>
      </c>
      <c r="J52" t="str">
        <f>VLOOKUP(E52,预约送货单!F:N,9,0)</f>
        <v>2024-04-11</v>
      </c>
      <c r="K52" t="str">
        <f t="shared" si="5"/>
        <v>香港</v>
      </c>
    </row>
    <row r="53" spans="1:11">
      <c r="A53" t="s">
        <v>81</v>
      </c>
      <c r="B53" s="4" t="s">
        <v>76</v>
      </c>
      <c r="C53" t="str">
        <f>_xlfn.XLOOKUP(E53,预约送货单!F:F,预约送货单!D:D)</f>
        <v>RY20240411041</v>
      </c>
      <c r="D53" t="s">
        <v>16</v>
      </c>
      <c r="E53" t="str">
        <f>_xlfn.XLOOKUP(F53,预约送货单!Z:Z,预约送货单!F:F)</f>
        <v>CW404PL0315</v>
      </c>
      <c r="F53" t="str">
        <f t="shared" si="4"/>
        <v>CW404PL0315B0M</v>
      </c>
      <c r="G53">
        <f>VLOOKUP(D53&amp;B53&amp;A53,分仓ST!A:E,5,0)</f>
        <v>16</v>
      </c>
      <c r="H53" t="str">
        <f>_xlfn.XLOOKUP(E53,预约送货单!F:F,预约送货单!E:E)</f>
        <v>正品</v>
      </c>
      <c r="J53" t="str">
        <f>VLOOKUP(E53,预约送货单!F:N,9,0)</f>
        <v>2024-04-11</v>
      </c>
      <c r="K53" t="str">
        <f t="shared" si="5"/>
        <v>香港</v>
      </c>
    </row>
    <row r="54" spans="1:11">
      <c r="A54" t="s">
        <v>81</v>
      </c>
      <c r="B54" s="4" t="s">
        <v>77</v>
      </c>
      <c r="C54" t="str">
        <f>_xlfn.XLOOKUP(E54,预约送货单!F:F,预约送货单!D:D)</f>
        <v>RY20240411041</v>
      </c>
      <c r="D54" t="s">
        <v>16</v>
      </c>
      <c r="E54" t="str">
        <f>_xlfn.XLOOKUP(F54,预约送货单!Z:Z,预约送货单!F:F)</f>
        <v>CW404PL0315</v>
      </c>
      <c r="F54" t="str">
        <f t="shared" si="4"/>
        <v>CW404PL0315B0S</v>
      </c>
      <c r="G54">
        <f>VLOOKUP(D54&amp;B54&amp;A54,分仓ST!A:E,5,0)</f>
        <v>42</v>
      </c>
      <c r="H54" t="str">
        <f>_xlfn.XLOOKUP(E54,预约送货单!F:F,预约送货单!E:E)</f>
        <v>正品</v>
      </c>
      <c r="J54" t="str">
        <f>VLOOKUP(E54,预约送货单!F:N,9,0)</f>
        <v>2024-04-11</v>
      </c>
      <c r="K54" t="str">
        <f t="shared" si="5"/>
        <v>香港</v>
      </c>
    </row>
    <row r="55" spans="1:11">
      <c r="A55" t="s">
        <v>81</v>
      </c>
      <c r="B55" s="4" t="s">
        <v>80</v>
      </c>
      <c r="C55" t="str">
        <f>_xlfn.XLOOKUP(E55,预约送货单!F:F,预约送货单!D:D)</f>
        <v>RY20240411041</v>
      </c>
      <c r="D55" t="s">
        <v>16</v>
      </c>
      <c r="E55" t="str">
        <f>_xlfn.XLOOKUP(F55,预约送货单!Z:Z,预约送货单!F:F)</f>
        <v>CW404PL0315</v>
      </c>
      <c r="F55" t="str">
        <f t="shared" si="4"/>
        <v>CW404PL0315B0XS</v>
      </c>
      <c r="G55">
        <f>VLOOKUP(D55&amp;B55&amp;A55,分仓ST!A:E,5,0)</f>
        <v>8</v>
      </c>
      <c r="H55" t="str">
        <f>_xlfn.XLOOKUP(E55,预约送货单!F:F,预约送货单!E:E)</f>
        <v>正品</v>
      </c>
      <c r="J55" t="str">
        <f>VLOOKUP(E55,预约送货单!F:N,9,0)</f>
        <v>2024-04-11</v>
      </c>
      <c r="K55" t="str">
        <f t="shared" si="5"/>
        <v>香港</v>
      </c>
    </row>
    <row r="56" spans="1:11">
      <c r="A56" t="s">
        <v>81</v>
      </c>
      <c r="B56" s="4" t="s">
        <v>75</v>
      </c>
      <c r="C56" t="str">
        <f>_xlfn.XLOOKUP(E56,预约送货单!F:F,预约送货单!D:D)</f>
        <v>RY20240411041</v>
      </c>
      <c r="D56" t="s">
        <v>25</v>
      </c>
      <c r="E56" t="str">
        <f>_xlfn.XLOOKUP(F56,预约送货单!Z:Z,预约送货单!F:F)</f>
        <v>CW404PL0315</v>
      </c>
      <c r="F56" t="str">
        <f t="shared" si="4"/>
        <v>CW404PL0315B0L</v>
      </c>
      <c r="G56">
        <f>VLOOKUP(D56&amp;B56&amp;A56,分仓ST!A:E,5,0)</f>
        <v>1</v>
      </c>
      <c r="H56" t="str">
        <f>_xlfn.XLOOKUP(E56,预约送货单!F:F,预约送货单!E:E)</f>
        <v>正品</v>
      </c>
      <c r="J56" t="str">
        <f>VLOOKUP(E56,预约送货单!F:N,9,0)</f>
        <v>2024-04-11</v>
      </c>
      <c r="K56" t="str">
        <f t="shared" si="5"/>
        <v>广州</v>
      </c>
    </row>
    <row r="57" spans="1:11">
      <c r="A57" t="s">
        <v>81</v>
      </c>
      <c r="B57" s="4" t="s">
        <v>76</v>
      </c>
      <c r="C57" t="str">
        <f>_xlfn.XLOOKUP(E57,预约送货单!F:F,预约送货单!D:D)</f>
        <v>RY20240411041</v>
      </c>
      <c r="D57" t="s">
        <v>25</v>
      </c>
      <c r="E57" t="str">
        <f>_xlfn.XLOOKUP(F57,预约送货单!Z:Z,预约送货单!F:F)</f>
        <v>CW404PL0315</v>
      </c>
      <c r="F57" t="str">
        <f t="shared" si="4"/>
        <v>CW404PL0315B0M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2024-04-11</v>
      </c>
      <c r="K57" t="str">
        <f t="shared" si="5"/>
        <v>广州</v>
      </c>
    </row>
    <row r="58" spans="1:11">
      <c r="A58" t="s">
        <v>81</v>
      </c>
      <c r="B58" s="4" t="s">
        <v>77</v>
      </c>
      <c r="C58" t="str">
        <f>_xlfn.XLOOKUP(E58,预约送货单!F:F,预约送货单!D:D)</f>
        <v>RY20240411041</v>
      </c>
      <c r="D58" t="s">
        <v>25</v>
      </c>
      <c r="E58" t="str">
        <f>_xlfn.XLOOKUP(F58,预约送货单!Z:Z,预约送货单!F:F)</f>
        <v>CW404PL0315</v>
      </c>
      <c r="F58" t="str">
        <f t="shared" si="4"/>
        <v>CW404PL0315B0S</v>
      </c>
      <c r="G58">
        <f>VLOOKUP(D58&amp;B58&amp;A58,分仓ST!A:E,5,0)</f>
        <v>20</v>
      </c>
      <c r="H58" t="str">
        <f>_xlfn.XLOOKUP(E58,预约送货单!F:F,预约送货单!E:E)</f>
        <v>正品</v>
      </c>
      <c r="J58" t="str">
        <f>VLOOKUP(E58,预约送货单!F:N,9,0)</f>
        <v>2024-04-11</v>
      </c>
      <c r="K58" t="str">
        <f t="shared" si="5"/>
        <v>广州</v>
      </c>
    </row>
    <row r="59" spans="1:11">
      <c r="A59" t="s">
        <v>81</v>
      </c>
      <c r="B59" s="4" t="s">
        <v>80</v>
      </c>
      <c r="C59" t="str">
        <f>_xlfn.XLOOKUP(E59,预约送货单!F:F,预约送货单!D:D)</f>
        <v>RY20240411041</v>
      </c>
      <c r="D59" t="s">
        <v>25</v>
      </c>
      <c r="E59" t="str">
        <f>_xlfn.XLOOKUP(F59,预约送货单!Z:Z,预约送货单!F:F)</f>
        <v>CW404PL0315</v>
      </c>
      <c r="F59" t="str">
        <f t="shared" si="4"/>
        <v>CW404PL0315B0XS</v>
      </c>
      <c r="G59">
        <f>VLOOKUP(D59&amp;B59&amp;A59,分仓ST!A:E,5,0)</f>
        <v>2</v>
      </c>
      <c r="H59" t="str">
        <f>_xlfn.XLOOKUP(E59,预约送货单!F:F,预约送货单!E:E)</f>
        <v>正品</v>
      </c>
      <c r="J59" t="str">
        <f>VLOOKUP(E59,预约送货单!F:N,9,0)</f>
        <v>2024-04-11</v>
      </c>
      <c r="K59" t="str">
        <f t="shared" si="5"/>
        <v>广州</v>
      </c>
    </row>
    <row r="60" spans="1:11">
      <c r="A60" t="s">
        <v>81</v>
      </c>
      <c r="B60" s="4" t="s">
        <v>75</v>
      </c>
      <c r="C60" t="str">
        <f>_xlfn.XLOOKUP(E60,预约送货单!F:F,预约送货单!D:D)</f>
        <v>RY20240411041</v>
      </c>
      <c r="D60" t="s">
        <v>27</v>
      </c>
      <c r="E60" t="str">
        <f>_xlfn.XLOOKUP(F60,预约送货单!Z:Z,预约送货单!F:F)</f>
        <v>CW404PL0315</v>
      </c>
      <c r="F60" t="str">
        <f t="shared" si="4"/>
        <v>CW404PL0315B0L</v>
      </c>
      <c r="G60">
        <f>VLOOKUP(D60&amp;B60&amp;A60,分仓ST!A:E,5,0)</f>
        <v>6</v>
      </c>
      <c r="H60" t="str">
        <f>_xlfn.XLOOKUP(E60,预约送货单!F:F,预约送货单!E:E)</f>
        <v>正品</v>
      </c>
      <c r="J60" t="str">
        <f>VLOOKUP(E60,预约送货单!F:N,9,0)</f>
        <v>2024-04-11</v>
      </c>
      <c r="K60" t="str">
        <f t="shared" si="5"/>
        <v>广州</v>
      </c>
    </row>
    <row r="61" spans="1:11">
      <c r="A61" t="s">
        <v>81</v>
      </c>
      <c r="B61" s="4" t="s">
        <v>76</v>
      </c>
      <c r="C61" t="str">
        <f>_xlfn.XLOOKUP(E61,预约送货单!F:F,预约送货单!D:D)</f>
        <v>RY20240411041</v>
      </c>
      <c r="D61" t="s">
        <v>27</v>
      </c>
      <c r="E61" t="str">
        <f>_xlfn.XLOOKUP(F61,预约送货单!Z:Z,预约送货单!F:F)</f>
        <v>CW404PL0315</v>
      </c>
      <c r="F61" t="str">
        <f t="shared" si="4"/>
        <v>CW404PL0315B0M</v>
      </c>
      <c r="G61">
        <f>VLOOKUP(D61&amp;B61&amp;A61,分仓ST!A:E,5,0)</f>
        <v>11</v>
      </c>
      <c r="H61" t="str">
        <f>_xlfn.XLOOKUP(E61,预约送货单!F:F,预约送货单!E:E)</f>
        <v>正品</v>
      </c>
      <c r="J61" t="str">
        <f>VLOOKUP(E61,预约送货单!F:N,9,0)</f>
        <v>2024-04-11</v>
      </c>
      <c r="K61" t="str">
        <f t="shared" si="5"/>
        <v>广州</v>
      </c>
    </row>
    <row r="62" spans="1:11">
      <c r="A62" t="s">
        <v>81</v>
      </c>
      <c r="B62" s="4" t="s">
        <v>77</v>
      </c>
      <c r="C62" t="str">
        <f>_xlfn.XLOOKUP(E62,预约送货单!F:F,预约送货单!D:D)</f>
        <v>RY20240411041</v>
      </c>
      <c r="D62" t="s">
        <v>27</v>
      </c>
      <c r="E62" t="str">
        <f>_xlfn.XLOOKUP(F62,预约送货单!Z:Z,预约送货单!F:F)</f>
        <v>CW404PL0315</v>
      </c>
      <c r="F62" t="str">
        <f t="shared" si="4"/>
        <v>CW404PL0315B0S</v>
      </c>
      <c r="G62">
        <f>VLOOKUP(D62&amp;B62&amp;A62,分仓ST!A:E,5,0)</f>
        <v>5</v>
      </c>
      <c r="H62" t="str">
        <f>_xlfn.XLOOKUP(E62,预约送货单!F:F,预约送货单!E:E)</f>
        <v>正品</v>
      </c>
      <c r="J62" t="str">
        <f>VLOOKUP(E62,预约送货单!F:N,9,0)</f>
        <v>2024-04-11</v>
      </c>
      <c r="K62" t="str">
        <f t="shared" si="5"/>
        <v>广州</v>
      </c>
    </row>
    <row r="63" hidden="1" spans="1:11">
      <c r="A63" t="s">
        <v>81</v>
      </c>
      <c r="B63" s="4" t="s">
        <v>80</v>
      </c>
      <c r="C63" t="str">
        <f>_xlfn.XLOOKUP(E63,预约送货单!F:F,预约送货单!D:D)</f>
        <v>RY20240411041</v>
      </c>
      <c r="D63" t="s">
        <v>27</v>
      </c>
      <c r="E63" t="str">
        <f>_xlfn.XLOOKUP(F63,预约送货单!Z:Z,预约送货单!F:F)</f>
        <v>CW404PL0315</v>
      </c>
      <c r="F63" t="str">
        <f t="shared" si="4"/>
        <v>CW404PL0315B0XS</v>
      </c>
      <c r="G63">
        <f>VLOOKUP(D63&amp;B63&amp;A63,分仓ST!A:E,5,0)</f>
        <v>0</v>
      </c>
      <c r="H63" t="str">
        <f>_xlfn.XLOOKUP(E63,预约送货单!F:F,预约送货单!E:E)</f>
        <v>正品</v>
      </c>
      <c r="J63" t="str">
        <f>VLOOKUP(E63,预约送货单!F:N,9,0)</f>
        <v>2024-04-11</v>
      </c>
      <c r="K63" t="str">
        <f t="shared" si="5"/>
        <v>广州</v>
      </c>
    </row>
    <row r="64" hidden="1" spans="1:11">
      <c r="A64" t="s">
        <v>81</v>
      </c>
      <c r="B64" s="4" t="s">
        <v>75</v>
      </c>
      <c r="C64" t="str">
        <f>_xlfn.XLOOKUP(E64,预约送货单!F:F,预约送货单!D:D)</f>
        <v>RY20240411041</v>
      </c>
      <c r="D64" t="s">
        <v>28</v>
      </c>
      <c r="E64" t="str">
        <f>_xlfn.XLOOKUP(F64,预约送货单!Z:Z,预约送货单!F:F)</f>
        <v>CW404PL0315</v>
      </c>
      <c r="F64" t="str">
        <f t="shared" si="4"/>
        <v>CW404PL0315B0L</v>
      </c>
      <c r="G64">
        <f>VLOOKUP(D64&amp;B64&amp;A64,分仓ST!A:E,5,0)</f>
        <v>0</v>
      </c>
      <c r="H64" t="str">
        <f>_xlfn.XLOOKUP(E64,预约送货单!F:F,预约送货单!E:E)</f>
        <v>正品</v>
      </c>
      <c r="J64" t="str">
        <f>VLOOKUP(E64,预约送货单!F:N,9,0)</f>
        <v>2024-04-11</v>
      </c>
      <c r="K64" t="str">
        <f t="shared" si="5"/>
        <v>广州</v>
      </c>
    </row>
    <row r="65" hidden="1" spans="1:11">
      <c r="A65" t="s">
        <v>81</v>
      </c>
      <c r="B65" s="4" t="s">
        <v>76</v>
      </c>
      <c r="C65" t="str">
        <f>_xlfn.XLOOKUP(E65,预约送货单!F:F,预约送货单!D:D)</f>
        <v>RY20240411041</v>
      </c>
      <c r="D65" t="s">
        <v>28</v>
      </c>
      <c r="E65" t="str">
        <f>_xlfn.XLOOKUP(F65,预约送货单!Z:Z,预约送货单!F:F)</f>
        <v>CW404PL0315</v>
      </c>
      <c r="F65" t="str">
        <f t="shared" si="4"/>
        <v>CW404PL0315B0M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2024-04-11</v>
      </c>
      <c r="K65" t="str">
        <f t="shared" si="5"/>
        <v>广州</v>
      </c>
    </row>
    <row r="66" spans="1:11">
      <c r="A66" t="s">
        <v>81</v>
      </c>
      <c r="B66" s="4" t="s">
        <v>77</v>
      </c>
      <c r="C66" t="str">
        <f>_xlfn.XLOOKUP(E66,预约送货单!F:F,预约送货单!D:D)</f>
        <v>RY20240411041</v>
      </c>
      <c r="D66" t="s">
        <v>28</v>
      </c>
      <c r="E66" t="str">
        <f>_xlfn.XLOOKUP(F66,预约送货单!Z:Z,预约送货单!F:F)</f>
        <v>CW404PL0315</v>
      </c>
      <c r="F66" t="str">
        <f t="shared" si="4"/>
        <v>CW404PL0315B0S</v>
      </c>
      <c r="G66">
        <f>VLOOKUP(D66&amp;B66&amp;A66,分仓ST!A:E,5,0)</f>
        <v>1</v>
      </c>
      <c r="H66" t="str">
        <f>_xlfn.XLOOKUP(E66,预约送货单!F:F,预约送货单!E:E)</f>
        <v>正品</v>
      </c>
      <c r="J66" t="str">
        <f>VLOOKUP(E66,预约送货单!F:N,9,0)</f>
        <v>2024-04-11</v>
      </c>
      <c r="K66" t="str">
        <f t="shared" si="5"/>
        <v>广州</v>
      </c>
    </row>
    <row r="67" hidden="1" spans="1:11">
      <c r="A67" t="s">
        <v>81</v>
      </c>
      <c r="B67" s="4" t="s">
        <v>80</v>
      </c>
      <c r="C67" t="str">
        <f>_xlfn.XLOOKUP(E67,预约送货单!F:F,预约送货单!D:D)</f>
        <v>RY20240411041</v>
      </c>
      <c r="D67" t="s">
        <v>28</v>
      </c>
      <c r="E67" t="str">
        <f>_xlfn.XLOOKUP(F67,预约送货单!Z:Z,预约送货单!F:F)</f>
        <v>CW404PL0315</v>
      </c>
      <c r="F67" t="str">
        <f t="shared" si="4"/>
        <v>CW404PL0315B0XS</v>
      </c>
      <c r="G67">
        <f>VLOOKUP(D67&amp;B67&amp;A67,分仓ST!A:E,5,0)</f>
        <v>0</v>
      </c>
      <c r="H67" t="str">
        <f>_xlfn.XLOOKUP(E67,预约送货单!F:F,预约送货单!E:E)</f>
        <v>正品</v>
      </c>
      <c r="J67" t="str">
        <f>VLOOKUP(E67,预约送货单!F:N,9,0)</f>
        <v>2024-04-11</v>
      </c>
      <c r="K67" t="str">
        <f t="shared" si="5"/>
        <v>广州</v>
      </c>
    </row>
    <row r="68" spans="1:11">
      <c r="A68" s="48" t="s">
        <v>82</v>
      </c>
      <c r="B68" s="4" t="s">
        <v>75</v>
      </c>
      <c r="C68" t="str">
        <f>_xlfn.XLOOKUP(E68,预约送货单!F:F,预约送货单!D:D)</f>
        <v>RY20240411038</v>
      </c>
      <c r="D68" t="s">
        <v>16</v>
      </c>
      <c r="E68" t="str">
        <f>_xlfn.XLOOKUP(F68,预约送货单!Z:Z,预约送货单!F:F)</f>
        <v>CW501PS0127</v>
      </c>
      <c r="F68" t="str">
        <f t="shared" si="4"/>
        <v>CW501PS0127E0L</v>
      </c>
      <c r="G68">
        <f>VLOOKUP(D68&amp;B68&amp;A68,分仓ST!A:E,5,0)</f>
        <v>9</v>
      </c>
      <c r="H68" t="str">
        <f>_xlfn.XLOOKUP(E68,预约送货单!F:F,预约送货单!E:E)</f>
        <v>正品</v>
      </c>
      <c r="J68" t="str">
        <f>VLOOKUP(E68,预约送货单!F:N,9,0)</f>
        <v>2024-04-11</v>
      </c>
      <c r="K68" t="str">
        <f t="shared" si="5"/>
        <v>香港</v>
      </c>
    </row>
    <row r="69" spans="1:11">
      <c r="A69" s="48" t="s">
        <v>82</v>
      </c>
      <c r="B69" s="4" t="s">
        <v>76</v>
      </c>
      <c r="C69" t="str">
        <f>_xlfn.XLOOKUP(E69,预约送货单!F:F,预约送货单!D:D)</f>
        <v>RY20240411038</v>
      </c>
      <c r="D69" t="s">
        <v>16</v>
      </c>
      <c r="E69" t="str">
        <f>_xlfn.XLOOKUP(F69,预约送货单!Z:Z,预约送货单!F:F)</f>
        <v>CW501PS0127</v>
      </c>
      <c r="F69" t="str">
        <f t="shared" si="4"/>
        <v>CW501PS0127E0M</v>
      </c>
      <c r="G69">
        <f>VLOOKUP(D69&amp;B69&amp;A69,分仓ST!A:E,5,0)</f>
        <v>16</v>
      </c>
      <c r="H69" t="str">
        <f>_xlfn.XLOOKUP(E69,预约送货单!F:F,预约送货单!E:E)</f>
        <v>正品</v>
      </c>
      <c r="J69" t="str">
        <f>VLOOKUP(E69,预约送货单!F:N,9,0)</f>
        <v>2024-04-11</v>
      </c>
      <c r="K69" t="str">
        <f t="shared" si="5"/>
        <v>香港</v>
      </c>
    </row>
    <row r="70" spans="1:11">
      <c r="A70" s="48" t="s">
        <v>82</v>
      </c>
      <c r="B70" s="4" t="s">
        <v>77</v>
      </c>
      <c r="C70" t="str">
        <f>_xlfn.XLOOKUP(E70,预约送货单!F:F,预约送货单!D:D)</f>
        <v>RY20240411038</v>
      </c>
      <c r="D70" t="s">
        <v>16</v>
      </c>
      <c r="E70" t="str">
        <f>_xlfn.XLOOKUP(F70,预约送货单!Z:Z,预约送货单!F:F)</f>
        <v>CW501PS0127</v>
      </c>
      <c r="F70" t="str">
        <f t="shared" si="4"/>
        <v>CW501PS0127E0S</v>
      </c>
      <c r="G70">
        <f>VLOOKUP(D70&amp;B70&amp;A70,分仓ST!A:E,5,0)</f>
        <v>21</v>
      </c>
      <c r="H70" t="str">
        <f>_xlfn.XLOOKUP(E70,预约送货单!F:F,预约送货单!E:E)</f>
        <v>正品</v>
      </c>
      <c r="J70" t="str">
        <f>VLOOKUP(E70,预约送货单!F:N,9,0)</f>
        <v>2024-04-11</v>
      </c>
      <c r="K70" t="str">
        <f t="shared" si="5"/>
        <v>香港</v>
      </c>
    </row>
    <row r="71" spans="1:11">
      <c r="A71" s="48" t="s">
        <v>82</v>
      </c>
      <c r="B71" s="4" t="s">
        <v>80</v>
      </c>
      <c r="C71" t="str">
        <f>_xlfn.XLOOKUP(E71,预约送货单!F:F,预约送货单!D:D)</f>
        <v>RY20240411038</v>
      </c>
      <c r="D71" t="s">
        <v>16</v>
      </c>
      <c r="E71" t="str">
        <f>_xlfn.XLOOKUP(F71,预约送货单!Z:Z,预约送货单!F:F)</f>
        <v>CW501PS0127</v>
      </c>
      <c r="F71" t="str">
        <f t="shared" si="4"/>
        <v>CW501PS0127E0XS</v>
      </c>
      <c r="G71">
        <f>VLOOKUP(D71&amp;B71&amp;A71,分仓ST!A:E,5,0)</f>
        <v>8</v>
      </c>
      <c r="H71" t="str">
        <f>_xlfn.XLOOKUP(E71,预约送货单!F:F,预约送货单!E:E)</f>
        <v>正品</v>
      </c>
      <c r="J71" t="str">
        <f>VLOOKUP(E71,预约送货单!F:N,9,0)</f>
        <v>2024-04-11</v>
      </c>
      <c r="K71" t="str">
        <f t="shared" si="5"/>
        <v>香港</v>
      </c>
    </row>
    <row r="72" spans="1:11">
      <c r="A72" s="48" t="s">
        <v>82</v>
      </c>
      <c r="B72" s="4" t="s">
        <v>75</v>
      </c>
      <c r="C72" t="str">
        <f>_xlfn.XLOOKUP(E72,预约送货单!F:F,预约送货单!D:D)</f>
        <v>RY20240411038</v>
      </c>
      <c r="D72" t="s">
        <v>25</v>
      </c>
      <c r="E72" t="str">
        <f>_xlfn.XLOOKUP(F72,预约送货单!Z:Z,预约送货单!F:F)</f>
        <v>CW501PS0127</v>
      </c>
      <c r="F72" t="str">
        <f t="shared" si="4"/>
        <v>CW501PS0127E0L</v>
      </c>
      <c r="G72">
        <f>VLOOKUP(D72&amp;B72&amp;A72,分仓ST!A:E,5,0)</f>
        <v>2</v>
      </c>
      <c r="H72" t="str">
        <f>_xlfn.XLOOKUP(E72,预约送货单!F:F,预约送货单!E:E)</f>
        <v>正品</v>
      </c>
      <c r="J72" t="str">
        <f>VLOOKUP(E72,预约送货单!F:N,9,0)</f>
        <v>2024-04-11</v>
      </c>
      <c r="K72" t="str">
        <f t="shared" si="5"/>
        <v>广州</v>
      </c>
    </row>
    <row r="73" spans="1:11">
      <c r="A73" s="48" t="s">
        <v>82</v>
      </c>
      <c r="B73" s="4" t="s">
        <v>76</v>
      </c>
      <c r="C73" t="str">
        <f>_xlfn.XLOOKUP(E73,预约送货单!F:F,预约送货单!D:D)</f>
        <v>RY20240411038</v>
      </c>
      <c r="D73" t="s">
        <v>25</v>
      </c>
      <c r="E73" t="str">
        <f>_xlfn.XLOOKUP(F73,预约送货单!Z:Z,预约送货单!F:F)</f>
        <v>CW501PS0127</v>
      </c>
      <c r="F73" t="str">
        <f t="shared" si="4"/>
        <v>CW501PS0127E0M</v>
      </c>
      <c r="G73">
        <f>VLOOKUP(D73&amp;B73&amp;A73,分仓ST!A:E,5,0)</f>
        <v>4</v>
      </c>
      <c r="H73" t="str">
        <f>_xlfn.XLOOKUP(E73,预约送货单!F:F,预约送货单!E:E)</f>
        <v>正品</v>
      </c>
      <c r="J73" t="str">
        <f>VLOOKUP(E73,预约送货单!F:N,9,0)</f>
        <v>2024-04-11</v>
      </c>
      <c r="K73" t="str">
        <f t="shared" si="5"/>
        <v>广州</v>
      </c>
    </row>
    <row r="74" spans="1:11">
      <c r="A74" s="48" t="s">
        <v>82</v>
      </c>
      <c r="B74" s="4" t="s">
        <v>77</v>
      </c>
      <c r="C74" t="str">
        <f>_xlfn.XLOOKUP(E74,预约送货单!F:F,预约送货单!D:D)</f>
        <v>RY20240411038</v>
      </c>
      <c r="D74" t="s">
        <v>25</v>
      </c>
      <c r="E74" t="str">
        <f>_xlfn.XLOOKUP(F74,预约送货单!Z:Z,预约送货单!F:F)</f>
        <v>CW501PS0127</v>
      </c>
      <c r="F74" t="str">
        <f t="shared" si="4"/>
        <v>CW501PS0127E0S</v>
      </c>
      <c r="G74">
        <f>VLOOKUP(D74&amp;B74&amp;A74,分仓ST!A:E,5,0)</f>
        <v>4</v>
      </c>
      <c r="H74" t="str">
        <f>_xlfn.XLOOKUP(E74,预约送货单!F:F,预约送货单!E:E)</f>
        <v>正品</v>
      </c>
      <c r="J74" t="str">
        <f>VLOOKUP(E74,预约送货单!F:N,9,0)</f>
        <v>2024-04-11</v>
      </c>
      <c r="K74" t="str">
        <f t="shared" si="5"/>
        <v>广州</v>
      </c>
    </row>
    <row r="75" spans="1:11">
      <c r="A75" s="48" t="s">
        <v>82</v>
      </c>
      <c r="B75" s="4" t="s">
        <v>80</v>
      </c>
      <c r="C75" t="str">
        <f>_xlfn.XLOOKUP(E75,预约送货单!F:F,预约送货单!D:D)</f>
        <v>RY20240411038</v>
      </c>
      <c r="D75" t="s">
        <v>25</v>
      </c>
      <c r="E75" t="str">
        <f>_xlfn.XLOOKUP(F75,预约送货单!Z:Z,预约送货单!F:F)</f>
        <v>CW501PS0127</v>
      </c>
      <c r="F75" t="str">
        <f t="shared" si="4"/>
        <v>CW501PS0127E0XS</v>
      </c>
      <c r="G75">
        <f>VLOOKUP(D75&amp;B75&amp;A75,分仓ST!A:E,5,0)</f>
        <v>2</v>
      </c>
      <c r="H75" t="str">
        <f>_xlfn.XLOOKUP(E75,预约送货单!F:F,预约送货单!E:E)</f>
        <v>正品</v>
      </c>
      <c r="J75" t="str">
        <f>VLOOKUP(E75,预约送货单!F:N,9,0)</f>
        <v>2024-04-11</v>
      </c>
      <c r="K75" t="str">
        <f t="shared" si="5"/>
        <v>广州</v>
      </c>
    </row>
    <row r="76" spans="1:11">
      <c r="A76" s="48" t="s">
        <v>82</v>
      </c>
      <c r="B76" s="4" t="s">
        <v>75</v>
      </c>
      <c r="C76" t="str">
        <f>_xlfn.XLOOKUP(E76,预约送货单!F:F,预约送货单!D:D)</f>
        <v>RY20240411038</v>
      </c>
      <c r="D76" t="s">
        <v>27</v>
      </c>
      <c r="E76" t="str">
        <f>_xlfn.XLOOKUP(F76,预约送货单!Z:Z,预约送货单!F:F)</f>
        <v>CW501PS0127</v>
      </c>
      <c r="F76" t="str">
        <f t="shared" si="4"/>
        <v>CW501PS0127E0L</v>
      </c>
      <c r="G76">
        <f>VLOOKUP(D76&amp;B76&amp;A76,分仓ST!A:E,5,0)</f>
        <v>9</v>
      </c>
      <c r="H76" t="str">
        <f>_xlfn.XLOOKUP(E76,预约送货单!F:F,预约送货单!E:E)</f>
        <v>正品</v>
      </c>
      <c r="J76" t="str">
        <f>VLOOKUP(E76,预约送货单!F:N,9,0)</f>
        <v>2024-04-11</v>
      </c>
      <c r="K76" t="str">
        <f t="shared" si="5"/>
        <v>广州</v>
      </c>
    </row>
    <row r="77" spans="1:11">
      <c r="A77" s="48" t="s">
        <v>82</v>
      </c>
      <c r="B77" s="4" t="s">
        <v>76</v>
      </c>
      <c r="C77" t="str">
        <f>_xlfn.XLOOKUP(E77,预约送货单!F:F,预约送货单!D:D)</f>
        <v>RY20240411038</v>
      </c>
      <c r="D77" t="s">
        <v>27</v>
      </c>
      <c r="E77" t="str">
        <f>_xlfn.XLOOKUP(F77,预约送货单!Z:Z,预约送货单!F:F)</f>
        <v>CW501PS0127</v>
      </c>
      <c r="F77" t="str">
        <f t="shared" si="4"/>
        <v>CW501PS0127E0M</v>
      </c>
      <c r="G77">
        <f>VLOOKUP(D77&amp;B77&amp;A77,分仓ST!A:E,5,0)</f>
        <v>13</v>
      </c>
      <c r="H77" t="str">
        <f>_xlfn.XLOOKUP(E77,预约送货单!F:F,预约送货单!E:E)</f>
        <v>正品</v>
      </c>
      <c r="J77" t="str">
        <f>VLOOKUP(E77,预约送货单!F:N,9,0)</f>
        <v>2024-04-11</v>
      </c>
      <c r="K77" t="str">
        <f t="shared" si="5"/>
        <v>广州</v>
      </c>
    </row>
    <row r="78" spans="1:11">
      <c r="A78" s="48" t="s">
        <v>82</v>
      </c>
      <c r="B78" s="4" t="s">
        <v>77</v>
      </c>
      <c r="C78" t="str">
        <f>_xlfn.XLOOKUP(E78,预约送货单!F:F,预约送货单!D:D)</f>
        <v>RY20240411038</v>
      </c>
      <c r="D78" t="s">
        <v>27</v>
      </c>
      <c r="E78" t="str">
        <f>_xlfn.XLOOKUP(F78,预约送货单!Z:Z,预约送货单!F:F)</f>
        <v>CW501PS0127</v>
      </c>
      <c r="F78" t="str">
        <f t="shared" si="4"/>
        <v>CW501PS0127E0S</v>
      </c>
      <c r="G78">
        <f>VLOOKUP(D78&amp;B78&amp;A78,分仓ST!A:E,5,0)</f>
        <v>9</v>
      </c>
      <c r="H78" t="str">
        <f>_xlfn.XLOOKUP(E78,预约送货单!F:F,预约送货单!E:E)</f>
        <v>正品</v>
      </c>
      <c r="J78" t="str">
        <f>VLOOKUP(E78,预约送货单!F:N,9,0)</f>
        <v>2024-04-11</v>
      </c>
      <c r="K78" t="str">
        <f t="shared" si="5"/>
        <v>广州</v>
      </c>
    </row>
    <row r="79" hidden="1" spans="1:11">
      <c r="A79" s="48" t="s">
        <v>82</v>
      </c>
      <c r="B79" s="4" t="s">
        <v>80</v>
      </c>
      <c r="C79" t="str">
        <f>_xlfn.XLOOKUP(E79,预约送货单!F:F,预约送货单!D:D)</f>
        <v>RY20240411038</v>
      </c>
      <c r="D79" t="s">
        <v>27</v>
      </c>
      <c r="E79" t="str">
        <f>_xlfn.XLOOKUP(F79,预约送货单!Z:Z,预约送货单!F:F)</f>
        <v>CW501PS0127</v>
      </c>
      <c r="F79" t="str">
        <f t="shared" si="4"/>
        <v>CW501PS0127E0XS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2024-04-11</v>
      </c>
      <c r="K79" t="str">
        <f t="shared" si="5"/>
        <v>广州</v>
      </c>
    </row>
    <row r="80" hidden="1" spans="1:11">
      <c r="A80" s="48" t="s">
        <v>82</v>
      </c>
      <c r="B80" s="4" t="s">
        <v>75</v>
      </c>
      <c r="C80" t="str">
        <f>_xlfn.XLOOKUP(E80,预约送货单!F:F,预约送货单!D:D)</f>
        <v>RY20240411038</v>
      </c>
      <c r="D80" t="s">
        <v>28</v>
      </c>
      <c r="E80" t="str">
        <f>_xlfn.XLOOKUP(F80,预约送货单!Z:Z,预约送货单!F:F)</f>
        <v>CW501PS0127</v>
      </c>
      <c r="F80" t="str">
        <f t="shared" si="4"/>
        <v>CW501PS0127E0L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2024-04-11</v>
      </c>
      <c r="K80" t="str">
        <f t="shared" si="5"/>
        <v>广州</v>
      </c>
    </row>
    <row r="81" hidden="1" spans="1:11">
      <c r="A81" s="48" t="s">
        <v>82</v>
      </c>
      <c r="B81" s="4" t="s">
        <v>76</v>
      </c>
      <c r="C81" t="str">
        <f>_xlfn.XLOOKUP(E81,预约送货单!F:F,预约送货单!D:D)</f>
        <v>RY20240411038</v>
      </c>
      <c r="D81" t="s">
        <v>28</v>
      </c>
      <c r="E81" t="str">
        <f>_xlfn.XLOOKUP(F81,预约送货单!Z:Z,预约送货单!F:F)</f>
        <v>CW501PS0127</v>
      </c>
      <c r="F81" t="str">
        <f t="shared" si="4"/>
        <v>CW501PS0127E0M</v>
      </c>
      <c r="G81">
        <f>VLOOKUP(D81&amp;B81&amp;A81,分仓ST!A:E,5,0)</f>
        <v>0</v>
      </c>
      <c r="H81" t="str">
        <f>_xlfn.XLOOKUP(E81,预约送货单!F:F,预约送货单!E:E)</f>
        <v>正品</v>
      </c>
      <c r="J81" t="str">
        <f>VLOOKUP(E81,预约送货单!F:N,9,0)</f>
        <v>2024-04-11</v>
      </c>
      <c r="K81" t="str">
        <f t="shared" si="5"/>
        <v>广州</v>
      </c>
    </row>
    <row r="82" spans="1:11">
      <c r="A82" s="48" t="s">
        <v>82</v>
      </c>
      <c r="B82" s="4" t="s">
        <v>77</v>
      </c>
      <c r="C82" t="str">
        <f>_xlfn.XLOOKUP(E82,预约送货单!F:F,预约送货单!D:D)</f>
        <v>RY20240411038</v>
      </c>
      <c r="D82" t="s">
        <v>28</v>
      </c>
      <c r="E82" t="str">
        <f>_xlfn.XLOOKUP(F82,预约送货单!Z:Z,预约送货单!F:F)</f>
        <v>CW501PS0127</v>
      </c>
      <c r="F82" t="str">
        <f t="shared" si="4"/>
        <v>CW501PS0127E0S</v>
      </c>
      <c r="G82">
        <f>VLOOKUP(D82&amp;B82&amp;A82,分仓ST!A:E,5,0)</f>
        <v>1</v>
      </c>
      <c r="H82" t="str">
        <f>_xlfn.XLOOKUP(E82,预约送货单!F:F,预约送货单!E:E)</f>
        <v>正品</v>
      </c>
      <c r="J82" t="str">
        <f>VLOOKUP(E82,预约送货单!F:N,9,0)</f>
        <v>2024-04-11</v>
      </c>
      <c r="K82" t="str">
        <f t="shared" si="5"/>
        <v>广州</v>
      </c>
    </row>
    <row r="83" hidden="1" spans="1:11">
      <c r="A83" s="48" t="s">
        <v>82</v>
      </c>
      <c r="B83" s="4" t="s">
        <v>80</v>
      </c>
      <c r="C83" t="str">
        <f>_xlfn.XLOOKUP(E83,预约送货单!F:F,预约送货单!D:D)</f>
        <v>RY20240411038</v>
      </c>
      <c r="D83" t="s">
        <v>28</v>
      </c>
      <c r="E83" t="str">
        <f>_xlfn.XLOOKUP(F83,预约送货单!Z:Z,预约送货单!F:F)</f>
        <v>CW501PS0127</v>
      </c>
      <c r="F83" t="str">
        <f t="shared" si="4"/>
        <v>CW501PS0127E0XS</v>
      </c>
      <c r="G83">
        <f>VLOOKUP(D83&amp;B83&amp;A83,分仓ST!A:E,5,0)</f>
        <v>0</v>
      </c>
      <c r="H83" t="str">
        <f>_xlfn.XLOOKUP(E83,预约送货单!F:F,预约送货单!E:E)</f>
        <v>正品</v>
      </c>
      <c r="J83" t="str">
        <f>VLOOKUP(E83,预约送货单!F:N,9,0)</f>
        <v>2024-04-11</v>
      </c>
      <c r="K83" t="str">
        <f t="shared" si="5"/>
        <v>广州</v>
      </c>
    </row>
    <row r="84" spans="1:11">
      <c r="A84" t="s">
        <v>83</v>
      </c>
      <c r="B84" s="4" t="s">
        <v>75</v>
      </c>
      <c r="C84" t="str">
        <f>_xlfn.XLOOKUP(E84,预约送货单!F:F,预约送货单!D:D)</f>
        <v>RY20240411043</v>
      </c>
      <c r="D84" t="s">
        <v>16</v>
      </c>
      <c r="E84" t="str">
        <f>_xlfn.XLOOKUP(F84,预约送货单!Z:Z,预约送货单!F:F)</f>
        <v>CW502PS0120</v>
      </c>
      <c r="F84" t="str">
        <f t="shared" si="4"/>
        <v>CW502PS0120B0L</v>
      </c>
      <c r="G84">
        <f>VLOOKUP(D84&amp;B84&amp;A84,分仓ST!A:E,5,0)</f>
        <v>15</v>
      </c>
      <c r="H84" t="str">
        <f>_xlfn.XLOOKUP(E84,预约送货单!F:F,预约送货单!E:E)</f>
        <v>正品</v>
      </c>
      <c r="J84" t="str">
        <f>VLOOKUP(E84,预约送货单!F:N,9,0)</f>
        <v>2024-04-11</v>
      </c>
      <c r="K84" t="str">
        <f t="shared" si="5"/>
        <v>香港</v>
      </c>
    </row>
    <row r="85" spans="1:11">
      <c r="A85" t="s">
        <v>83</v>
      </c>
      <c r="B85" s="4" t="s">
        <v>76</v>
      </c>
      <c r="C85" t="str">
        <f>_xlfn.XLOOKUP(E85,预约送货单!F:F,预约送货单!D:D)</f>
        <v>RY20240411043</v>
      </c>
      <c r="D85" t="s">
        <v>16</v>
      </c>
      <c r="E85" t="str">
        <f>_xlfn.XLOOKUP(F85,预约送货单!Z:Z,预约送货单!F:F)</f>
        <v>CW502PS0120</v>
      </c>
      <c r="F85" t="str">
        <f t="shared" si="4"/>
        <v>CW502PS0120B0M</v>
      </c>
      <c r="G85">
        <f>VLOOKUP(D85&amp;B85&amp;A85,分仓ST!A:E,5,0)</f>
        <v>27</v>
      </c>
      <c r="H85" t="str">
        <f>_xlfn.XLOOKUP(E85,预约送货单!F:F,预约送货单!E:E)</f>
        <v>正品</v>
      </c>
      <c r="J85" t="str">
        <f>VLOOKUP(E85,预约送货单!F:N,9,0)</f>
        <v>2024-04-11</v>
      </c>
      <c r="K85" t="str">
        <f t="shared" si="5"/>
        <v>香港</v>
      </c>
    </row>
    <row r="86" spans="1:11">
      <c r="A86" t="s">
        <v>83</v>
      </c>
      <c r="B86" s="4" t="s">
        <v>77</v>
      </c>
      <c r="C86" t="str">
        <f>_xlfn.XLOOKUP(E86,预约送货单!F:F,预约送货单!D:D)</f>
        <v>RY20240411043</v>
      </c>
      <c r="D86" t="s">
        <v>16</v>
      </c>
      <c r="E86" t="str">
        <f>_xlfn.XLOOKUP(F86,预约送货单!Z:Z,预约送货单!F:F)</f>
        <v>CW502PS0120</v>
      </c>
      <c r="F86" t="str">
        <f t="shared" si="4"/>
        <v>CW502PS0120B0S</v>
      </c>
      <c r="G86">
        <f>VLOOKUP(D86&amp;B86&amp;A86,分仓ST!A:E,5,0)</f>
        <v>31</v>
      </c>
      <c r="H86" t="str">
        <f>_xlfn.XLOOKUP(E86,预约送货单!F:F,预约送货单!E:E)</f>
        <v>正品</v>
      </c>
      <c r="J86" t="str">
        <f>VLOOKUP(E86,预约送货单!F:N,9,0)</f>
        <v>2024-04-11</v>
      </c>
      <c r="K86" t="str">
        <f t="shared" si="5"/>
        <v>香港</v>
      </c>
    </row>
    <row r="87" spans="1:11">
      <c r="A87" t="s">
        <v>83</v>
      </c>
      <c r="B87" s="4" t="s">
        <v>75</v>
      </c>
      <c r="C87" t="str">
        <f>_xlfn.XLOOKUP(E87,预约送货单!F:F,预约送货单!D:D)</f>
        <v>RY20240411043</v>
      </c>
      <c r="D87" t="s">
        <v>25</v>
      </c>
      <c r="E87" t="str">
        <f>_xlfn.XLOOKUP(F87,预约送货单!Z:Z,预约送货单!F:F)</f>
        <v>CW502PS0120</v>
      </c>
      <c r="F87" t="str">
        <f t="shared" si="4"/>
        <v>CW502PS0120B0L</v>
      </c>
      <c r="G87">
        <f>VLOOKUP(D87&amp;B87&amp;A87,分仓ST!A:E,5,0)</f>
        <v>3</v>
      </c>
      <c r="H87" t="str">
        <f>_xlfn.XLOOKUP(E87,预约送货单!F:F,预约送货单!E:E)</f>
        <v>正品</v>
      </c>
      <c r="J87" t="str">
        <f>VLOOKUP(E87,预约送货单!F:N,9,0)</f>
        <v>2024-04-11</v>
      </c>
      <c r="K87" t="str">
        <f t="shared" si="5"/>
        <v>广州</v>
      </c>
    </row>
    <row r="88" spans="1:11">
      <c r="A88" t="s">
        <v>83</v>
      </c>
      <c r="B88" s="4" t="s">
        <v>76</v>
      </c>
      <c r="C88" t="str">
        <f>_xlfn.XLOOKUP(E88,预约送货单!F:F,预约送货单!D:D)</f>
        <v>RY20240411043</v>
      </c>
      <c r="D88" t="s">
        <v>25</v>
      </c>
      <c r="E88" t="str">
        <f>_xlfn.XLOOKUP(F88,预约送货单!Z:Z,预约送货单!F:F)</f>
        <v>CW502PS0120</v>
      </c>
      <c r="F88" t="str">
        <f t="shared" si="4"/>
        <v>CW502PS0120B0M</v>
      </c>
      <c r="G88">
        <f>VLOOKUP(D88&amp;B88&amp;A88,分仓ST!A:E,5,0)</f>
        <v>8</v>
      </c>
      <c r="H88" t="str">
        <f>_xlfn.XLOOKUP(E88,预约送货单!F:F,预约送货单!E:E)</f>
        <v>正品</v>
      </c>
      <c r="J88" t="str">
        <f>VLOOKUP(E88,预约送货单!F:N,9,0)</f>
        <v>2024-04-11</v>
      </c>
      <c r="K88" t="str">
        <f t="shared" si="5"/>
        <v>广州</v>
      </c>
    </row>
    <row r="89" spans="1:11">
      <c r="A89" t="s">
        <v>83</v>
      </c>
      <c r="B89" s="4" t="s">
        <v>77</v>
      </c>
      <c r="C89" t="str">
        <f>_xlfn.XLOOKUP(E89,预约送货单!F:F,预约送货单!D:D)</f>
        <v>RY20240411043</v>
      </c>
      <c r="D89" t="s">
        <v>25</v>
      </c>
      <c r="E89" t="str">
        <f>_xlfn.XLOOKUP(F89,预约送货单!Z:Z,预约送货单!F:F)</f>
        <v>CW502PS0120</v>
      </c>
      <c r="F89" t="str">
        <f t="shared" si="4"/>
        <v>CW502PS0120B0S</v>
      </c>
      <c r="G89">
        <f>VLOOKUP(D89&amp;B89&amp;A89,分仓ST!A:E,5,0)</f>
        <v>10</v>
      </c>
      <c r="H89" t="str">
        <f>_xlfn.XLOOKUP(E89,预约送货单!F:F,预约送货单!E:E)</f>
        <v>正品</v>
      </c>
      <c r="J89" t="str">
        <f>VLOOKUP(E89,预约送货单!F:N,9,0)</f>
        <v>2024-04-11</v>
      </c>
      <c r="K89" t="str">
        <f t="shared" si="5"/>
        <v>广州</v>
      </c>
    </row>
    <row r="90" spans="1:11">
      <c r="A90" t="s">
        <v>83</v>
      </c>
      <c r="B90" s="4" t="s">
        <v>75</v>
      </c>
      <c r="C90" t="str">
        <f>_xlfn.XLOOKUP(E90,预约送货单!F:F,预约送货单!D:D)</f>
        <v>RY20240411043</v>
      </c>
      <c r="D90" t="s">
        <v>27</v>
      </c>
      <c r="E90" t="str">
        <f>_xlfn.XLOOKUP(F90,预约送货单!Z:Z,预约送货单!F:F)</f>
        <v>CW502PS0120</v>
      </c>
      <c r="F90" t="str">
        <f t="shared" si="4"/>
        <v>CW502PS0120B0L</v>
      </c>
      <c r="G90">
        <f>VLOOKUP(D90&amp;B90&amp;A90,分仓ST!A:E,5,0)</f>
        <v>4</v>
      </c>
      <c r="H90" t="str">
        <f>_xlfn.XLOOKUP(E90,预约送货单!F:F,预约送货单!E:E)</f>
        <v>正品</v>
      </c>
      <c r="J90" t="str">
        <f>VLOOKUP(E90,预约送货单!F:N,9,0)</f>
        <v>2024-04-11</v>
      </c>
      <c r="K90" t="str">
        <f t="shared" si="5"/>
        <v>广州</v>
      </c>
    </row>
    <row r="91" spans="1:11">
      <c r="A91" t="s">
        <v>83</v>
      </c>
      <c r="B91" s="4" t="s">
        <v>76</v>
      </c>
      <c r="C91" t="str">
        <f>_xlfn.XLOOKUP(E91,预约送货单!F:F,预约送货单!D:D)</f>
        <v>RY20240411043</v>
      </c>
      <c r="D91" t="s">
        <v>27</v>
      </c>
      <c r="E91" t="str">
        <f>_xlfn.XLOOKUP(F91,预约送货单!Z:Z,预约送货单!F:F)</f>
        <v>CW502PS0120</v>
      </c>
      <c r="F91" t="str">
        <f t="shared" si="4"/>
        <v>CW502PS0120B0M</v>
      </c>
      <c r="G91">
        <f>VLOOKUP(D91&amp;B91&amp;A91,分仓ST!A:E,5,0)</f>
        <v>5</v>
      </c>
      <c r="H91" t="str">
        <f>_xlfn.XLOOKUP(E91,预约送货单!F:F,预约送货单!E:E)</f>
        <v>正品</v>
      </c>
      <c r="J91" t="str">
        <f>VLOOKUP(E91,预约送货单!F:N,9,0)</f>
        <v>2024-04-11</v>
      </c>
      <c r="K91" t="str">
        <f t="shared" si="5"/>
        <v>广州</v>
      </c>
    </row>
    <row r="92" spans="1:11">
      <c r="A92" t="s">
        <v>83</v>
      </c>
      <c r="B92" s="4" t="s">
        <v>77</v>
      </c>
      <c r="C92" t="str">
        <f>_xlfn.XLOOKUP(E92,预约送货单!F:F,预约送货单!D:D)</f>
        <v>RY20240411043</v>
      </c>
      <c r="D92" t="s">
        <v>27</v>
      </c>
      <c r="E92" t="str">
        <f>_xlfn.XLOOKUP(F92,预约送货单!Z:Z,预约送货单!F:F)</f>
        <v>CW502PS0120</v>
      </c>
      <c r="F92" t="str">
        <f t="shared" si="4"/>
        <v>CW502PS0120B0S</v>
      </c>
      <c r="G92">
        <f>VLOOKUP(D92&amp;B92&amp;A92,分仓ST!A:E,5,0)</f>
        <v>2</v>
      </c>
      <c r="H92" t="str">
        <f>_xlfn.XLOOKUP(E92,预约送货单!F:F,预约送货单!E:E)</f>
        <v>正品</v>
      </c>
      <c r="J92" t="str">
        <f>VLOOKUP(E92,预约送货单!F:N,9,0)</f>
        <v>2024-04-11</v>
      </c>
      <c r="K92" t="str">
        <f t="shared" si="5"/>
        <v>广州</v>
      </c>
    </row>
    <row r="93" hidden="1" spans="1:11">
      <c r="A93" t="s">
        <v>83</v>
      </c>
      <c r="B93" s="4" t="s">
        <v>75</v>
      </c>
      <c r="C93" t="str">
        <f>_xlfn.XLOOKUP(E93,预约送货单!F:F,预约送货单!D:D)</f>
        <v>RY20240411043</v>
      </c>
      <c r="D93" t="s">
        <v>28</v>
      </c>
      <c r="E93" t="str">
        <f>_xlfn.XLOOKUP(F93,预约送货单!Z:Z,预约送货单!F:F)</f>
        <v>CW502PS0120</v>
      </c>
      <c r="F93" t="str">
        <f t="shared" si="4"/>
        <v>CW502PS0120B0L</v>
      </c>
      <c r="G93">
        <f>VLOOKUP(D93&amp;B93&amp;A93,分仓ST!A:E,5,0)</f>
        <v>0</v>
      </c>
      <c r="H93" t="str">
        <f>_xlfn.XLOOKUP(E93,预约送货单!F:F,预约送货单!E:E)</f>
        <v>正品</v>
      </c>
      <c r="J93" t="str">
        <f>VLOOKUP(E93,预约送货单!F:N,9,0)</f>
        <v>2024-04-11</v>
      </c>
      <c r="K93" t="str">
        <f t="shared" si="5"/>
        <v>广州</v>
      </c>
    </row>
    <row r="94" spans="1:11">
      <c r="A94" t="s">
        <v>83</v>
      </c>
      <c r="B94" s="4" t="s">
        <v>76</v>
      </c>
      <c r="C94" t="str">
        <f>_xlfn.XLOOKUP(E94,预约送货单!F:F,预约送货单!D:D)</f>
        <v>RY20240411043</v>
      </c>
      <c r="D94" t="s">
        <v>28</v>
      </c>
      <c r="E94" t="str">
        <f>_xlfn.XLOOKUP(F94,预约送货单!Z:Z,预约送货单!F:F)</f>
        <v>CW502PS0120</v>
      </c>
      <c r="F94" t="str">
        <f t="shared" si="4"/>
        <v>CW502PS0120B0M</v>
      </c>
      <c r="G94">
        <f>VLOOKUP(D94&amp;B94&amp;A94,分仓ST!A:E,5,0)</f>
        <v>1</v>
      </c>
      <c r="H94" t="str">
        <f>_xlfn.XLOOKUP(E94,预约送货单!F:F,预约送货单!E:E)</f>
        <v>正品</v>
      </c>
      <c r="J94" t="str">
        <f>VLOOKUP(E94,预约送货单!F:N,9,0)</f>
        <v>2024-04-11</v>
      </c>
      <c r="K94" t="str">
        <f t="shared" si="5"/>
        <v>广州</v>
      </c>
    </row>
    <row r="95" hidden="1" spans="1:11">
      <c r="A95" t="s">
        <v>83</v>
      </c>
      <c r="B95" s="4" t="s">
        <v>77</v>
      </c>
      <c r="C95" t="str">
        <f>_xlfn.XLOOKUP(E95,预约送货单!F:F,预约送货单!D:D)</f>
        <v>RY20240411043</v>
      </c>
      <c r="D95" t="s">
        <v>28</v>
      </c>
      <c r="E95" t="str">
        <f>_xlfn.XLOOKUP(F95,预约送货单!Z:Z,预约送货单!F:F)</f>
        <v>CW502PS0120</v>
      </c>
      <c r="F95" t="str">
        <f t="shared" si="4"/>
        <v>CW502PS0120B0S</v>
      </c>
      <c r="G95">
        <f>VLOOKUP(D95&amp;B95&amp;A95,分仓ST!A:E,5,0)</f>
        <v>0</v>
      </c>
      <c r="H95" t="str">
        <f>_xlfn.XLOOKUP(E95,预约送货单!F:F,预约送货单!E:E)</f>
        <v>正品</v>
      </c>
      <c r="J95" t="str">
        <f>VLOOKUP(E95,预约送货单!F:N,9,0)</f>
        <v>2024-04-11</v>
      </c>
      <c r="K95" t="str">
        <f t="shared" si="5"/>
        <v>广州</v>
      </c>
    </row>
    <row r="96" spans="1:11">
      <c r="A96" t="s">
        <v>84</v>
      </c>
      <c r="B96" s="4" t="s">
        <v>75</v>
      </c>
      <c r="C96" t="str">
        <f>_xlfn.XLOOKUP(E96,预约送货单!F:F,预约送货单!D:D)</f>
        <v>RY20240411037</v>
      </c>
      <c r="D96" t="s">
        <v>16</v>
      </c>
      <c r="E96" t="str">
        <f>_xlfn.XLOOKUP(F96,预约送货单!Z:Z,预约送货单!F:F)</f>
        <v>CW502TS0137</v>
      </c>
      <c r="F96" t="str">
        <f t="shared" si="4"/>
        <v>CW502TS0137B0L</v>
      </c>
      <c r="G96">
        <f>VLOOKUP(D96&amp;B96&amp;A96,分仓ST!A:E,5,0)</f>
        <v>2</v>
      </c>
      <c r="H96" t="str">
        <f>_xlfn.XLOOKUP(E96,预约送货单!F:F,预约送货单!E:E)</f>
        <v>正品</v>
      </c>
      <c r="J96" t="str">
        <f>VLOOKUP(E96,预约送货单!F:N,9,0)</f>
        <v>2024-04-11</v>
      </c>
      <c r="K96" t="str">
        <f t="shared" si="5"/>
        <v>香港</v>
      </c>
    </row>
    <row r="97" spans="1:11">
      <c r="A97" t="s">
        <v>84</v>
      </c>
      <c r="B97" s="4" t="s">
        <v>76</v>
      </c>
      <c r="C97" t="str">
        <f>_xlfn.XLOOKUP(E97,预约送货单!F:F,预约送货单!D:D)</f>
        <v>RY20240411037</v>
      </c>
      <c r="D97" t="s">
        <v>16</v>
      </c>
      <c r="E97" t="str">
        <f>_xlfn.XLOOKUP(F97,预约送货单!Z:Z,预约送货单!F:F)</f>
        <v>CW502TS0137</v>
      </c>
      <c r="F97" t="str">
        <f t="shared" si="4"/>
        <v>CW502TS0137B0M</v>
      </c>
      <c r="G97">
        <f>VLOOKUP(D97&amp;B97&amp;A97,分仓ST!A:E,5,0)</f>
        <v>18</v>
      </c>
      <c r="H97" t="str">
        <f>_xlfn.XLOOKUP(E97,预约送货单!F:F,预约送货单!E:E)</f>
        <v>正品</v>
      </c>
      <c r="J97" t="str">
        <f>VLOOKUP(E97,预约送货单!F:N,9,0)</f>
        <v>2024-04-11</v>
      </c>
      <c r="K97" t="str">
        <f t="shared" si="5"/>
        <v>香港</v>
      </c>
    </row>
    <row r="98" spans="1:11">
      <c r="A98" t="s">
        <v>84</v>
      </c>
      <c r="B98" s="4" t="s">
        <v>77</v>
      </c>
      <c r="C98" t="str">
        <f>_xlfn.XLOOKUP(E98,预约送货单!F:F,预约送货单!D:D)</f>
        <v>RY20240411037</v>
      </c>
      <c r="D98" t="s">
        <v>16</v>
      </c>
      <c r="E98" t="str">
        <f>_xlfn.XLOOKUP(F98,预约送货单!Z:Z,预约送货单!F:F)</f>
        <v>CW502TS0137</v>
      </c>
      <c r="F98" t="str">
        <f t="shared" si="4"/>
        <v>CW502TS0137B0S</v>
      </c>
      <c r="G98">
        <f>VLOOKUP(D98&amp;B98&amp;A98,分仓ST!A:E,5,0)</f>
        <v>27</v>
      </c>
      <c r="H98" t="str">
        <f>_xlfn.XLOOKUP(E98,预约送货单!F:F,预约送货单!E:E)</f>
        <v>正品</v>
      </c>
      <c r="J98" t="str">
        <f>VLOOKUP(E98,预约送货单!F:N,9,0)</f>
        <v>2024-04-11</v>
      </c>
      <c r="K98" t="str">
        <f t="shared" si="5"/>
        <v>香港</v>
      </c>
    </row>
    <row r="99" hidden="1" spans="1:11">
      <c r="A99" t="s">
        <v>84</v>
      </c>
      <c r="B99" s="4" t="s">
        <v>75</v>
      </c>
      <c r="C99" t="str">
        <f>_xlfn.XLOOKUP(E99,预约送货单!F:F,预约送货单!D:D)</f>
        <v>RY20240411037</v>
      </c>
      <c r="D99" t="s">
        <v>25</v>
      </c>
      <c r="E99" t="str">
        <f>_xlfn.XLOOKUP(F99,预约送货单!Z:Z,预约送货单!F:F)</f>
        <v>CW502TS0137</v>
      </c>
      <c r="F99" t="str">
        <f t="shared" si="4"/>
        <v>CW502TS0137B0L</v>
      </c>
      <c r="G99">
        <f>VLOOKUP(D99&amp;B99&amp;A99,分仓ST!A:E,5,0)</f>
        <v>0</v>
      </c>
      <c r="H99" t="str">
        <f>_xlfn.XLOOKUP(E99,预约送货单!F:F,预约送货单!E:E)</f>
        <v>正品</v>
      </c>
      <c r="J99" t="str">
        <f>VLOOKUP(E99,预约送货单!F:N,9,0)</f>
        <v>2024-04-11</v>
      </c>
      <c r="K99" t="str">
        <f t="shared" si="5"/>
        <v>广州</v>
      </c>
    </row>
    <row r="100" spans="1:11">
      <c r="A100" t="s">
        <v>84</v>
      </c>
      <c r="B100" s="4" t="s">
        <v>76</v>
      </c>
      <c r="C100" t="str">
        <f>_xlfn.XLOOKUP(E100,预约送货单!F:F,预约送货单!D:D)</f>
        <v>RY20240411037</v>
      </c>
      <c r="D100" t="s">
        <v>25</v>
      </c>
      <c r="E100" t="str">
        <f>_xlfn.XLOOKUP(F100,预约送货单!Z:Z,预约送货单!F:F)</f>
        <v>CW502TS0137</v>
      </c>
      <c r="F100" t="str">
        <f t="shared" si="4"/>
        <v>CW502TS0137B0M</v>
      </c>
      <c r="G100">
        <f>VLOOKUP(D100&amp;B100&amp;A100,分仓ST!A:E,5,0)</f>
        <v>5</v>
      </c>
      <c r="H100" t="str">
        <f>_xlfn.XLOOKUP(E100,预约送货单!F:F,预约送货单!E:E)</f>
        <v>正品</v>
      </c>
      <c r="J100" t="str">
        <f>VLOOKUP(E100,预约送货单!F:N,9,0)</f>
        <v>2024-04-11</v>
      </c>
      <c r="K100" t="str">
        <f t="shared" si="5"/>
        <v>广州</v>
      </c>
    </row>
    <row r="101" spans="1:11">
      <c r="A101" t="s">
        <v>84</v>
      </c>
      <c r="B101" s="4" t="s">
        <v>77</v>
      </c>
      <c r="C101" t="str">
        <f>_xlfn.XLOOKUP(E101,预约送货单!F:F,预约送货单!D:D)</f>
        <v>RY20240411037</v>
      </c>
      <c r="D101" t="s">
        <v>25</v>
      </c>
      <c r="E101" t="str">
        <f>_xlfn.XLOOKUP(F101,预约送货单!Z:Z,预约送货单!F:F)</f>
        <v>CW502TS0137</v>
      </c>
      <c r="F101" t="str">
        <f t="shared" si="4"/>
        <v>CW502TS0137B0S</v>
      </c>
      <c r="G101">
        <f>VLOOKUP(D101&amp;B101&amp;A101,分仓ST!A:E,5,0)</f>
        <v>6</v>
      </c>
      <c r="H101" t="str">
        <f>_xlfn.XLOOKUP(E101,预约送货单!F:F,预约送货单!E:E)</f>
        <v>正品</v>
      </c>
      <c r="J101" t="str">
        <f>VLOOKUP(E101,预约送货单!F:N,9,0)</f>
        <v>2024-04-11</v>
      </c>
      <c r="K101" t="str">
        <f t="shared" si="5"/>
        <v>广州</v>
      </c>
    </row>
    <row r="102" spans="1:11">
      <c r="A102" t="s">
        <v>84</v>
      </c>
      <c r="B102" s="4" t="s">
        <v>75</v>
      </c>
      <c r="C102" t="str">
        <f>_xlfn.XLOOKUP(E102,预约送货单!F:F,预约送货单!D:D)</f>
        <v>RY20240411037</v>
      </c>
      <c r="D102" t="s">
        <v>27</v>
      </c>
      <c r="E102" t="str">
        <f>_xlfn.XLOOKUP(F102,预约送货单!Z:Z,预约送货单!F:F)</f>
        <v>CW502TS0137</v>
      </c>
      <c r="F102" t="str">
        <f t="shared" si="4"/>
        <v>CW502TS0137B0L</v>
      </c>
      <c r="G102">
        <f>VLOOKUP(D102&amp;B102&amp;A102,分仓ST!A:E,5,0)</f>
        <v>20</v>
      </c>
      <c r="H102" t="str">
        <f>_xlfn.XLOOKUP(E102,预约送货单!F:F,预约送货单!E:E)</f>
        <v>正品</v>
      </c>
      <c r="J102" t="str">
        <f>VLOOKUP(E102,预约送货单!F:N,9,0)</f>
        <v>2024-04-11</v>
      </c>
      <c r="K102" t="str">
        <f t="shared" si="5"/>
        <v>广州</v>
      </c>
    </row>
    <row r="103" spans="1:11">
      <c r="A103" t="s">
        <v>84</v>
      </c>
      <c r="B103" s="4" t="s">
        <v>76</v>
      </c>
      <c r="C103" t="str">
        <f>_xlfn.XLOOKUP(E103,预约送货单!F:F,预约送货单!D:D)</f>
        <v>RY20240411037</v>
      </c>
      <c r="D103" t="s">
        <v>27</v>
      </c>
      <c r="E103" t="str">
        <f>_xlfn.XLOOKUP(F103,预约送货单!Z:Z,预约送货单!F:F)</f>
        <v>CW502TS0137</v>
      </c>
      <c r="F103" t="str">
        <f t="shared" si="4"/>
        <v>CW502TS0137B0M</v>
      </c>
      <c r="G103">
        <f>VLOOKUP(D103&amp;B103&amp;A103,分仓ST!A:E,5,0)</f>
        <v>20</v>
      </c>
      <c r="H103" t="str">
        <f>_xlfn.XLOOKUP(E103,预约送货单!F:F,预约送货单!E:E)</f>
        <v>正品</v>
      </c>
      <c r="J103" t="str">
        <f>VLOOKUP(E103,预约送货单!F:N,9,0)</f>
        <v>2024-04-11</v>
      </c>
      <c r="K103" t="str">
        <f t="shared" si="5"/>
        <v>广州</v>
      </c>
    </row>
    <row r="104" spans="1:11">
      <c r="A104" t="s">
        <v>84</v>
      </c>
      <c r="B104" s="4" t="s">
        <v>77</v>
      </c>
      <c r="C104" t="str">
        <f>_xlfn.XLOOKUP(E104,预约送货单!F:F,预约送货单!D:D)</f>
        <v>RY20240411037</v>
      </c>
      <c r="D104" t="s">
        <v>27</v>
      </c>
      <c r="E104" t="str">
        <f>_xlfn.XLOOKUP(F104,预约送货单!Z:Z,预约送货单!F:F)</f>
        <v>CW502TS0137</v>
      </c>
      <c r="F104" t="str">
        <f t="shared" si="4"/>
        <v>CW502TS0137B0S</v>
      </c>
      <c r="G104">
        <f>VLOOKUP(D104&amp;B104&amp;A104,分仓ST!A:E,5,0)</f>
        <v>7</v>
      </c>
      <c r="H104" t="str">
        <f>_xlfn.XLOOKUP(E104,预约送货单!F:F,预约送货单!E:E)</f>
        <v>正品</v>
      </c>
      <c r="J104" t="str">
        <f>VLOOKUP(E104,预约送货单!F:N,9,0)</f>
        <v>2024-04-11</v>
      </c>
      <c r="K104" t="str">
        <f t="shared" si="5"/>
        <v>广州</v>
      </c>
    </row>
    <row r="105" hidden="1" spans="1:11">
      <c r="A105" t="s">
        <v>84</v>
      </c>
      <c r="B105" s="4" t="s">
        <v>75</v>
      </c>
      <c r="C105" t="str">
        <f>_xlfn.XLOOKUP(E105,预约送货单!F:F,预约送货单!D:D)</f>
        <v>RY20240411037</v>
      </c>
      <c r="D105" t="s">
        <v>28</v>
      </c>
      <c r="E105" t="str">
        <f>_xlfn.XLOOKUP(F105,预约送货单!Z:Z,预约送货单!F:F)</f>
        <v>CW502TS0137</v>
      </c>
      <c r="F105" t="str">
        <f t="shared" si="4"/>
        <v>CW502TS0137B0L</v>
      </c>
      <c r="G105">
        <f>VLOOKUP(D105&amp;B105&amp;A105,分仓ST!A:E,5,0)</f>
        <v>0</v>
      </c>
      <c r="H105" t="str">
        <f>_xlfn.XLOOKUP(E105,预约送货单!F:F,预约送货单!E:E)</f>
        <v>正品</v>
      </c>
      <c r="J105" t="str">
        <f>VLOOKUP(E105,预约送货单!F:N,9,0)</f>
        <v>2024-04-11</v>
      </c>
      <c r="K105" t="str">
        <f t="shared" si="5"/>
        <v>广州</v>
      </c>
    </row>
    <row r="106" hidden="1" spans="1:11">
      <c r="A106" t="s">
        <v>84</v>
      </c>
      <c r="B106" s="4" t="s">
        <v>76</v>
      </c>
      <c r="C106" t="str">
        <f>_xlfn.XLOOKUP(E106,预约送货单!F:F,预约送货单!D:D)</f>
        <v>RY20240411037</v>
      </c>
      <c r="D106" t="s">
        <v>28</v>
      </c>
      <c r="E106" t="str">
        <f>_xlfn.XLOOKUP(F106,预约送货单!Z:Z,预约送货单!F:F)</f>
        <v>CW502TS0137</v>
      </c>
      <c r="F106" t="str">
        <f t="shared" si="4"/>
        <v>CW502TS0137B0M</v>
      </c>
      <c r="G106">
        <f>VLOOKUP(D106&amp;B106&amp;A106,分仓ST!A:E,5,0)</f>
        <v>0</v>
      </c>
      <c r="H106" t="str">
        <f>_xlfn.XLOOKUP(E106,预约送货单!F:F,预约送货单!E:E)</f>
        <v>正品</v>
      </c>
      <c r="J106" t="str">
        <f>VLOOKUP(E106,预约送货单!F:N,9,0)</f>
        <v>2024-04-11</v>
      </c>
      <c r="K106" t="str">
        <f t="shared" si="5"/>
        <v>广州</v>
      </c>
    </row>
    <row r="107" spans="1:11">
      <c r="A107" t="s">
        <v>84</v>
      </c>
      <c r="B107" s="4" t="s">
        <v>77</v>
      </c>
      <c r="C107" t="str">
        <f>_xlfn.XLOOKUP(E107,预约送货单!F:F,预约送货单!D:D)</f>
        <v>RY20240411037</v>
      </c>
      <c r="D107" t="s">
        <v>28</v>
      </c>
      <c r="E107" t="str">
        <f>_xlfn.XLOOKUP(F107,预约送货单!Z:Z,预约送货单!F:F)</f>
        <v>CW502TS0137</v>
      </c>
      <c r="F107" t="str">
        <f t="shared" ref="F107:F170" si="6">A107&amp;B107</f>
        <v>CW502TS0137B0S</v>
      </c>
      <c r="G107">
        <f>VLOOKUP(D107&amp;B107&amp;A107,分仓ST!A:E,5,0)</f>
        <v>1</v>
      </c>
      <c r="H107" t="str">
        <f>_xlfn.XLOOKUP(E107,预约送货单!F:F,预约送货单!E:E)</f>
        <v>正品</v>
      </c>
      <c r="J107" t="str">
        <f>VLOOKUP(E107,预约送货单!F:N,9,0)</f>
        <v>2024-04-11</v>
      </c>
      <c r="K107" t="str">
        <f t="shared" ref="K107:K170" si="7">IF(D107="香港仓","香港",IF(D107="武汉仓","武汉","广州"))</f>
        <v>广州</v>
      </c>
    </row>
    <row r="108" spans="1:11">
      <c r="A108" t="s">
        <v>85</v>
      </c>
      <c r="B108" s="4" t="s">
        <v>75</v>
      </c>
      <c r="C108" t="str">
        <f>_xlfn.XLOOKUP(E108,预约送货单!F:F,预约送货单!D:D)</f>
        <v>RY20240411036</v>
      </c>
      <c r="D108" t="s">
        <v>16</v>
      </c>
      <c r="E108" t="str">
        <f>_xlfn.XLOOKUP(F108,预约送货单!Z:Z,预约送货单!F:F)</f>
        <v>CW502TV0122</v>
      </c>
      <c r="F108" t="str">
        <f t="shared" si="6"/>
        <v>CW502TV0122W0L</v>
      </c>
      <c r="G108">
        <f>VLOOKUP(D108&amp;B108&amp;A108,分仓ST!A:E,5,0)</f>
        <v>15</v>
      </c>
      <c r="H108" t="str">
        <f>_xlfn.XLOOKUP(E108,预约送货单!F:F,预约送货单!E:E)</f>
        <v>正品</v>
      </c>
      <c r="J108" t="str">
        <f>VLOOKUP(E108,预约送货单!F:N,9,0)</f>
        <v>2024-04-11</v>
      </c>
      <c r="K108" t="str">
        <f t="shared" si="7"/>
        <v>香港</v>
      </c>
    </row>
    <row r="109" spans="1:11">
      <c r="A109" t="s">
        <v>85</v>
      </c>
      <c r="B109" s="4" t="s">
        <v>76</v>
      </c>
      <c r="C109" t="str">
        <f>_xlfn.XLOOKUP(E109,预约送货单!F:F,预约送货单!D:D)</f>
        <v>RY20240411036</v>
      </c>
      <c r="D109" t="s">
        <v>16</v>
      </c>
      <c r="E109" t="str">
        <f>_xlfn.XLOOKUP(F109,预约送货单!Z:Z,预约送货单!F:F)</f>
        <v>CW502TV0122</v>
      </c>
      <c r="F109" t="str">
        <f t="shared" si="6"/>
        <v>CW502TV0122W0M</v>
      </c>
      <c r="G109">
        <f>VLOOKUP(D109&amp;B109&amp;A109,分仓ST!A:E,5,0)</f>
        <v>33</v>
      </c>
      <c r="H109" t="str">
        <f>_xlfn.XLOOKUP(E109,预约送货单!F:F,预约送货单!E:E)</f>
        <v>正品</v>
      </c>
      <c r="J109" t="str">
        <f>VLOOKUP(E109,预约送货单!F:N,9,0)</f>
        <v>2024-04-11</v>
      </c>
      <c r="K109" t="str">
        <f t="shared" si="7"/>
        <v>香港</v>
      </c>
    </row>
    <row r="110" spans="1:11">
      <c r="A110" t="s">
        <v>85</v>
      </c>
      <c r="B110" s="4" t="s">
        <v>77</v>
      </c>
      <c r="C110" t="str">
        <f>_xlfn.XLOOKUP(E110,预约送货单!F:F,预约送货单!D:D)</f>
        <v>RY20240411036</v>
      </c>
      <c r="D110" t="s">
        <v>16</v>
      </c>
      <c r="E110" t="str">
        <f>_xlfn.XLOOKUP(F110,预约送货单!Z:Z,预约送货单!F:F)</f>
        <v>CW502TV0122</v>
      </c>
      <c r="F110" t="str">
        <f t="shared" si="6"/>
        <v>CW502TV0122W0S</v>
      </c>
      <c r="G110">
        <f>VLOOKUP(D110&amp;B110&amp;A110,分仓ST!A:E,5,0)</f>
        <v>24</v>
      </c>
      <c r="H110" t="str">
        <f>_xlfn.XLOOKUP(E110,预约送货单!F:F,预约送货单!E:E)</f>
        <v>正品</v>
      </c>
      <c r="J110" t="str">
        <f>VLOOKUP(E110,预约送货单!F:N,9,0)</f>
        <v>2024-04-11</v>
      </c>
      <c r="K110" t="str">
        <f t="shared" si="7"/>
        <v>香港</v>
      </c>
    </row>
    <row r="111" spans="1:11">
      <c r="A111" t="s">
        <v>85</v>
      </c>
      <c r="B111" s="4" t="s">
        <v>78</v>
      </c>
      <c r="C111" t="str">
        <f>_xlfn.XLOOKUP(E111,预约送货单!F:F,预约送货单!D:D)</f>
        <v>RY20240411036</v>
      </c>
      <c r="D111" t="s">
        <v>16</v>
      </c>
      <c r="E111" t="str">
        <f>_xlfn.XLOOKUP(F111,预约送货单!Z:Z,预约送货单!F:F)</f>
        <v>CW502TV0122</v>
      </c>
      <c r="F111" t="str">
        <f t="shared" si="6"/>
        <v>CW502TV0122W0XL</v>
      </c>
      <c r="G111">
        <f>VLOOKUP(D111&amp;B111&amp;A111,分仓ST!A:E,5,0)</f>
        <v>7</v>
      </c>
      <c r="H111" t="str">
        <f>_xlfn.XLOOKUP(E111,预约送货单!F:F,预约送货单!E:E)</f>
        <v>正品</v>
      </c>
      <c r="J111" t="str">
        <f>VLOOKUP(E111,预约送货单!F:N,9,0)</f>
        <v>2024-04-11</v>
      </c>
      <c r="K111" t="str">
        <f t="shared" si="7"/>
        <v>香港</v>
      </c>
    </row>
    <row r="112" spans="1:11">
      <c r="A112" t="s">
        <v>85</v>
      </c>
      <c r="B112" s="4" t="s">
        <v>75</v>
      </c>
      <c r="C112" t="str">
        <f>_xlfn.XLOOKUP(E112,预约送货单!F:F,预约送货单!D:D)</f>
        <v>RY20240411036</v>
      </c>
      <c r="D112" t="s">
        <v>25</v>
      </c>
      <c r="E112" t="str">
        <f>_xlfn.XLOOKUP(F112,预约送货单!Z:Z,预约送货单!F:F)</f>
        <v>CW502TV0122</v>
      </c>
      <c r="F112" t="str">
        <f t="shared" si="6"/>
        <v>CW502TV0122W0L</v>
      </c>
      <c r="G112">
        <f>VLOOKUP(D112&amp;B112&amp;A112,分仓ST!A:E,5,0)</f>
        <v>7</v>
      </c>
      <c r="H112" t="str">
        <f>_xlfn.XLOOKUP(E112,预约送货单!F:F,预约送货单!E:E)</f>
        <v>正品</v>
      </c>
      <c r="J112" t="str">
        <f>VLOOKUP(E112,预约送货单!F:N,9,0)</f>
        <v>2024-04-11</v>
      </c>
      <c r="K112" t="str">
        <f t="shared" si="7"/>
        <v>广州</v>
      </c>
    </row>
    <row r="113" spans="1:11">
      <c r="A113" t="s">
        <v>85</v>
      </c>
      <c r="B113" s="4" t="s">
        <v>76</v>
      </c>
      <c r="C113" t="str">
        <f>_xlfn.XLOOKUP(E113,预约送货单!F:F,预约送货单!D:D)</f>
        <v>RY20240411036</v>
      </c>
      <c r="D113" t="s">
        <v>25</v>
      </c>
      <c r="E113" t="str">
        <f>_xlfn.XLOOKUP(F113,预约送货单!Z:Z,预约送货单!F:F)</f>
        <v>CW502TV0122</v>
      </c>
      <c r="F113" t="str">
        <f t="shared" si="6"/>
        <v>CW502TV0122W0M</v>
      </c>
      <c r="G113">
        <f>VLOOKUP(D113&amp;B113&amp;A113,分仓ST!A:E,5,0)</f>
        <v>15</v>
      </c>
      <c r="H113" t="str">
        <f>_xlfn.XLOOKUP(E113,预约送货单!F:F,预约送货单!E:E)</f>
        <v>正品</v>
      </c>
      <c r="J113" t="str">
        <f>VLOOKUP(E113,预约送货单!F:N,9,0)</f>
        <v>2024-04-11</v>
      </c>
      <c r="K113" t="str">
        <f t="shared" si="7"/>
        <v>广州</v>
      </c>
    </row>
    <row r="114" spans="1:11">
      <c r="A114" t="s">
        <v>85</v>
      </c>
      <c r="B114" s="4" t="s">
        <v>77</v>
      </c>
      <c r="C114" t="str">
        <f>_xlfn.XLOOKUP(E114,预约送货单!F:F,预约送货单!D:D)</f>
        <v>RY20240411036</v>
      </c>
      <c r="D114" t="s">
        <v>25</v>
      </c>
      <c r="E114" t="str">
        <f>_xlfn.XLOOKUP(F114,预约送货单!Z:Z,预约送货单!F:F)</f>
        <v>CW502TV0122</v>
      </c>
      <c r="F114" t="str">
        <f t="shared" si="6"/>
        <v>CW502TV0122W0S</v>
      </c>
      <c r="G114">
        <f>VLOOKUP(D114&amp;B114&amp;A114,分仓ST!A:E,5,0)</f>
        <v>10</v>
      </c>
      <c r="H114" t="str">
        <f>_xlfn.XLOOKUP(E114,预约送货单!F:F,预约送货单!E:E)</f>
        <v>正品</v>
      </c>
      <c r="J114" t="str">
        <f>VLOOKUP(E114,预约送货单!F:N,9,0)</f>
        <v>2024-04-11</v>
      </c>
      <c r="K114" t="str">
        <f t="shared" si="7"/>
        <v>广州</v>
      </c>
    </row>
    <row r="115" spans="1:11">
      <c r="A115" t="s">
        <v>85</v>
      </c>
      <c r="B115" s="4" t="s">
        <v>78</v>
      </c>
      <c r="C115" t="str">
        <f>_xlfn.XLOOKUP(E115,预约送货单!F:F,预约送货单!D:D)</f>
        <v>RY20240411036</v>
      </c>
      <c r="D115" t="s">
        <v>25</v>
      </c>
      <c r="E115" t="str">
        <f>_xlfn.XLOOKUP(F115,预约送货单!Z:Z,预约送货单!F:F)</f>
        <v>CW502TV0122</v>
      </c>
      <c r="F115" t="str">
        <f t="shared" si="6"/>
        <v>CW502TV0122W0XL</v>
      </c>
      <c r="G115">
        <f>VLOOKUP(D115&amp;B115&amp;A115,分仓ST!A:E,5,0)</f>
        <v>3</v>
      </c>
      <c r="H115" t="str">
        <f>_xlfn.XLOOKUP(E115,预约送货单!F:F,预约送货单!E:E)</f>
        <v>正品</v>
      </c>
      <c r="J115" t="str">
        <f>VLOOKUP(E115,预约送货单!F:N,9,0)</f>
        <v>2024-04-11</v>
      </c>
      <c r="K115" t="str">
        <f t="shared" si="7"/>
        <v>广州</v>
      </c>
    </row>
    <row r="116" hidden="1" spans="1:11">
      <c r="A116" t="s">
        <v>85</v>
      </c>
      <c r="B116" s="4" t="s">
        <v>75</v>
      </c>
      <c r="C116" t="str">
        <f>_xlfn.XLOOKUP(E116,预约送货单!F:F,预约送货单!D:D)</f>
        <v>RY20240411036</v>
      </c>
      <c r="D116" t="s">
        <v>27</v>
      </c>
      <c r="E116" t="str">
        <f>_xlfn.XLOOKUP(F116,预约送货单!Z:Z,预约送货单!F:F)</f>
        <v>CW502TV0122</v>
      </c>
      <c r="F116" t="str">
        <f t="shared" si="6"/>
        <v>CW502TV0122W0L</v>
      </c>
      <c r="G116">
        <f>VLOOKUP(D116&amp;B116&amp;A116,分仓ST!A:E,5,0)</f>
        <v>0</v>
      </c>
      <c r="H116" t="str">
        <f>_xlfn.XLOOKUP(E116,预约送货单!F:F,预约送货单!E:E)</f>
        <v>正品</v>
      </c>
      <c r="J116" t="str">
        <f>VLOOKUP(E116,预约送货单!F:N,9,0)</f>
        <v>2024-04-11</v>
      </c>
      <c r="K116" t="str">
        <f t="shared" si="7"/>
        <v>广州</v>
      </c>
    </row>
    <row r="117" spans="1:11">
      <c r="A117" t="s">
        <v>85</v>
      </c>
      <c r="B117" s="4" t="s">
        <v>76</v>
      </c>
      <c r="C117" t="str">
        <f>_xlfn.XLOOKUP(E117,预约送货单!F:F,预约送货单!D:D)</f>
        <v>RY20240411036</v>
      </c>
      <c r="D117" t="s">
        <v>27</v>
      </c>
      <c r="E117" t="str">
        <f>_xlfn.XLOOKUP(F117,预约送货单!Z:Z,预约送货单!F:F)</f>
        <v>CW502TV0122</v>
      </c>
      <c r="F117" t="str">
        <f t="shared" si="6"/>
        <v>CW502TV0122W0M</v>
      </c>
      <c r="G117">
        <f>VLOOKUP(D117&amp;B117&amp;A117,分仓ST!A:E,5,0)</f>
        <v>1</v>
      </c>
      <c r="H117" t="str">
        <f>_xlfn.XLOOKUP(E117,预约送货单!F:F,预约送货单!E:E)</f>
        <v>正品</v>
      </c>
      <c r="J117" t="str">
        <f>VLOOKUP(E117,预约送货单!F:N,9,0)</f>
        <v>2024-04-11</v>
      </c>
      <c r="K117" t="str">
        <f t="shared" si="7"/>
        <v>广州</v>
      </c>
    </row>
    <row r="118" hidden="1" spans="1:11">
      <c r="A118" t="s">
        <v>85</v>
      </c>
      <c r="B118" s="4" t="s">
        <v>77</v>
      </c>
      <c r="C118" t="str">
        <f>_xlfn.XLOOKUP(E118,预约送货单!F:F,预约送货单!D:D)</f>
        <v>RY20240411036</v>
      </c>
      <c r="D118" t="s">
        <v>27</v>
      </c>
      <c r="E118" t="str">
        <f>_xlfn.XLOOKUP(F118,预约送货单!Z:Z,预约送货单!F:F)</f>
        <v>CW502TV0122</v>
      </c>
      <c r="F118" t="str">
        <f t="shared" si="6"/>
        <v>CW502TV0122W0S</v>
      </c>
      <c r="G118">
        <f>VLOOKUP(D118&amp;B118&amp;A118,分仓ST!A:E,5,0)</f>
        <v>0</v>
      </c>
      <c r="H118" t="str">
        <f>_xlfn.XLOOKUP(E118,预约送货单!F:F,预约送货单!E:E)</f>
        <v>正品</v>
      </c>
      <c r="J118" t="str">
        <f>VLOOKUP(E118,预约送货单!F:N,9,0)</f>
        <v>2024-04-11</v>
      </c>
      <c r="K118" t="str">
        <f t="shared" si="7"/>
        <v>广州</v>
      </c>
    </row>
    <row r="119" hidden="1" spans="1:11">
      <c r="A119" t="s">
        <v>85</v>
      </c>
      <c r="B119" s="4" t="s">
        <v>78</v>
      </c>
      <c r="C119" t="str">
        <f>_xlfn.XLOOKUP(E119,预约送货单!F:F,预约送货单!D:D)</f>
        <v>RY20240411036</v>
      </c>
      <c r="D119" t="s">
        <v>27</v>
      </c>
      <c r="E119" t="str">
        <f>_xlfn.XLOOKUP(F119,预约送货单!Z:Z,预约送货单!F:F)</f>
        <v>CW502TV0122</v>
      </c>
      <c r="F119" t="str">
        <f t="shared" si="6"/>
        <v>CW502TV0122W0XL</v>
      </c>
      <c r="G119">
        <f>VLOOKUP(D119&amp;B119&amp;A119,分仓ST!A:E,5,0)</f>
        <v>0</v>
      </c>
      <c r="H119" t="str">
        <f>_xlfn.XLOOKUP(E119,预约送货单!F:F,预约送货单!E:E)</f>
        <v>正品</v>
      </c>
      <c r="J119" t="str">
        <f>VLOOKUP(E119,预约送货单!F:N,9,0)</f>
        <v>2024-04-11</v>
      </c>
      <c r="K119" t="str">
        <f t="shared" si="7"/>
        <v>广州</v>
      </c>
    </row>
    <row r="120" hidden="1" spans="1:11">
      <c r="A120" t="s">
        <v>85</v>
      </c>
      <c r="B120" s="4" t="s">
        <v>75</v>
      </c>
      <c r="C120" t="str">
        <f>_xlfn.XLOOKUP(E120,预约送货单!F:F,预约送货单!D:D)</f>
        <v>RY20240411036</v>
      </c>
      <c r="D120" t="s">
        <v>28</v>
      </c>
      <c r="E120" t="str">
        <f>_xlfn.XLOOKUP(F120,预约送货单!Z:Z,预约送货单!F:F)</f>
        <v>CW502TV0122</v>
      </c>
      <c r="F120" t="str">
        <f t="shared" si="6"/>
        <v>CW502TV0122W0L</v>
      </c>
      <c r="G120">
        <f>VLOOKUP(D120&amp;B120&amp;A120,分仓ST!A:E,5,0)</f>
        <v>0</v>
      </c>
      <c r="H120" t="str">
        <f>_xlfn.XLOOKUP(E120,预约送货单!F:F,预约送货单!E:E)</f>
        <v>正品</v>
      </c>
      <c r="J120" t="str">
        <f>VLOOKUP(E120,预约送货单!F:N,9,0)</f>
        <v>2024-04-11</v>
      </c>
      <c r="K120" t="str">
        <f t="shared" si="7"/>
        <v>广州</v>
      </c>
    </row>
    <row r="121" hidden="1" spans="1:11">
      <c r="A121" t="s">
        <v>85</v>
      </c>
      <c r="B121" s="4" t="s">
        <v>76</v>
      </c>
      <c r="C121" t="str">
        <f>_xlfn.XLOOKUP(E121,预约送货单!F:F,预约送货单!D:D)</f>
        <v>RY20240411036</v>
      </c>
      <c r="D121" t="s">
        <v>28</v>
      </c>
      <c r="E121" t="str">
        <f>_xlfn.XLOOKUP(F121,预约送货单!Z:Z,预约送货单!F:F)</f>
        <v>CW502TV0122</v>
      </c>
      <c r="F121" t="str">
        <f t="shared" si="6"/>
        <v>CW502TV0122W0M</v>
      </c>
      <c r="G121">
        <f>VLOOKUP(D121&amp;B121&amp;A121,分仓ST!A:E,5,0)</f>
        <v>0</v>
      </c>
      <c r="H121" t="str">
        <f>_xlfn.XLOOKUP(E121,预约送货单!F:F,预约送货单!E:E)</f>
        <v>正品</v>
      </c>
      <c r="J121" t="str">
        <f>VLOOKUP(E121,预约送货单!F:N,9,0)</f>
        <v>2024-04-11</v>
      </c>
      <c r="K121" t="str">
        <f t="shared" si="7"/>
        <v>广州</v>
      </c>
    </row>
    <row r="122" spans="1:11">
      <c r="A122" t="s">
        <v>85</v>
      </c>
      <c r="B122" s="4" t="s">
        <v>77</v>
      </c>
      <c r="C122" t="str">
        <f>_xlfn.XLOOKUP(E122,预约送货单!F:F,预约送货单!D:D)</f>
        <v>RY20240411036</v>
      </c>
      <c r="D122" t="s">
        <v>28</v>
      </c>
      <c r="E122" t="str">
        <f>_xlfn.XLOOKUP(F122,预约送货单!Z:Z,预约送货单!F:F)</f>
        <v>CW502TV0122</v>
      </c>
      <c r="F122" t="str">
        <f t="shared" si="6"/>
        <v>CW502TV0122W0S</v>
      </c>
      <c r="G122">
        <f>VLOOKUP(D122&amp;B122&amp;A122,分仓ST!A:E,5,0)</f>
        <v>1</v>
      </c>
      <c r="H122" t="str">
        <f>_xlfn.XLOOKUP(E122,预约送货单!F:F,预约送货单!E:E)</f>
        <v>正品</v>
      </c>
      <c r="J122" t="str">
        <f>VLOOKUP(E122,预约送货单!F:N,9,0)</f>
        <v>2024-04-11</v>
      </c>
      <c r="K122" t="str">
        <f t="shared" si="7"/>
        <v>广州</v>
      </c>
    </row>
    <row r="123" hidden="1" spans="1:11">
      <c r="A123" t="s">
        <v>85</v>
      </c>
      <c r="B123" s="4" t="s">
        <v>78</v>
      </c>
      <c r="C123" t="str">
        <f>_xlfn.XLOOKUP(E123,预约送货单!F:F,预约送货单!D:D)</f>
        <v>RY20240411036</v>
      </c>
      <c r="D123" t="s">
        <v>28</v>
      </c>
      <c r="E123" t="str">
        <f>_xlfn.XLOOKUP(F123,预约送货单!Z:Z,预约送货单!F:F)</f>
        <v>CW502TV0122</v>
      </c>
      <c r="F123" t="str">
        <f t="shared" si="6"/>
        <v>CW502TV0122W0XL</v>
      </c>
      <c r="G123">
        <f>VLOOKUP(D123&amp;B123&amp;A123,分仓ST!A:E,5,0)</f>
        <v>0</v>
      </c>
      <c r="H123" t="str">
        <f>_xlfn.XLOOKUP(E123,预约送货单!F:F,预约送货单!E:E)</f>
        <v>正品</v>
      </c>
      <c r="J123" t="str">
        <f>VLOOKUP(E123,预约送货单!F:N,9,0)</f>
        <v>2024-04-11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2"/>
        <filter val="13"/>
        <filter val="15"/>
        <filter val="16"/>
        <filter val="18"/>
        <filter val="20"/>
        <filter val="21"/>
        <filter val="24"/>
        <filter val="27"/>
        <filter val="31"/>
        <filter val="33"/>
        <filter val="35"/>
        <filter val="1"/>
        <filter val="2"/>
        <filter val="4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C4" sqref="C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6" customFormat="1" ht="14.5" spans="1:35">
      <c r="A1" s="37" t="s">
        <v>86</v>
      </c>
      <c r="B1" s="37" t="s">
        <v>87</v>
      </c>
      <c r="C1" s="36" t="s">
        <v>88</v>
      </c>
      <c r="D1" s="36" t="s">
        <v>89</v>
      </c>
      <c r="E1" s="36" t="s">
        <v>5</v>
      </c>
      <c r="F1" s="36" t="s">
        <v>90</v>
      </c>
      <c r="G1" s="36" t="s">
        <v>91</v>
      </c>
      <c r="H1" s="36" t="s">
        <v>92</v>
      </c>
      <c r="I1" s="36" t="s">
        <v>93</v>
      </c>
      <c r="J1" s="36" t="s">
        <v>6</v>
      </c>
      <c r="K1" s="36" t="s">
        <v>4</v>
      </c>
      <c r="L1" s="36" t="s">
        <v>94</v>
      </c>
      <c r="M1" s="36" t="s">
        <v>95</v>
      </c>
      <c r="N1" s="36" t="s">
        <v>7</v>
      </c>
      <c r="O1" s="36" t="s">
        <v>96</v>
      </c>
      <c r="P1" s="36" t="s">
        <v>97</v>
      </c>
      <c r="Q1" s="36" t="s">
        <v>98</v>
      </c>
      <c r="R1" s="36" t="s">
        <v>99</v>
      </c>
      <c r="S1" s="36" t="s">
        <v>100</v>
      </c>
      <c r="T1" s="36" t="s">
        <v>101</v>
      </c>
      <c r="U1" s="36" t="s">
        <v>1</v>
      </c>
      <c r="V1" s="36" t="s">
        <v>102</v>
      </c>
      <c r="W1" s="36" t="s">
        <v>103</v>
      </c>
      <c r="X1" s="36" t="s">
        <v>104</v>
      </c>
      <c r="Y1" s="36" t="s">
        <v>105</v>
      </c>
      <c r="Z1" s="36" t="s">
        <v>3</v>
      </c>
      <c r="AA1" s="36" t="s">
        <v>106</v>
      </c>
      <c r="AB1" s="36" t="s">
        <v>74</v>
      </c>
      <c r="AC1" s="36" t="s">
        <v>107</v>
      </c>
      <c r="AD1" s="36" t="s">
        <v>108</v>
      </c>
      <c r="AE1" s="36" t="s">
        <v>109</v>
      </c>
      <c r="AF1" s="36" t="s">
        <v>110</v>
      </c>
      <c r="AG1" s="36" t="s">
        <v>111</v>
      </c>
      <c r="AH1" s="36" t="s">
        <v>112</v>
      </c>
      <c r="AI1" s="36" t="s">
        <v>113</v>
      </c>
    </row>
    <row r="2" spans="1:35">
      <c r="A2" s="38">
        <f>SUMIFS(装箱指令单批量导入!E:E,装箱指令单批量导入!D:D,Z2,装箱指令单批量导入!A:A,D2)</f>
        <v>22</v>
      </c>
      <c r="B2" s="38">
        <f t="shared" ref="B2:B43" si="0">A2-K2</f>
        <v>0</v>
      </c>
      <c r="C2" s="39" t="s">
        <v>114</v>
      </c>
      <c r="D2" s="39" t="s">
        <v>53</v>
      </c>
      <c r="E2" s="39" t="s">
        <v>19</v>
      </c>
      <c r="F2" s="39" t="s">
        <v>54</v>
      </c>
      <c r="G2" s="39" t="s">
        <v>115</v>
      </c>
      <c r="H2" s="39" t="s">
        <v>116</v>
      </c>
      <c r="I2" s="39" t="s">
        <v>117</v>
      </c>
      <c r="J2" s="39" t="s">
        <v>118</v>
      </c>
      <c r="K2" s="39">
        <v>22</v>
      </c>
      <c r="L2" s="39" t="s">
        <v>119</v>
      </c>
      <c r="M2" s="39">
        <v>0</v>
      </c>
      <c r="N2" s="39" t="s">
        <v>20</v>
      </c>
      <c r="O2" s="39" t="s">
        <v>120</v>
      </c>
      <c r="P2" s="39" t="s">
        <v>19</v>
      </c>
      <c r="Q2" s="39" t="s">
        <v>121</v>
      </c>
      <c r="R2" s="39" t="s">
        <v>121</v>
      </c>
      <c r="S2" s="39"/>
      <c r="T2" s="39"/>
      <c r="U2" s="39" t="s">
        <v>25</v>
      </c>
      <c r="V2" s="39" t="s">
        <v>122</v>
      </c>
      <c r="W2" s="39" t="s">
        <v>123</v>
      </c>
      <c r="X2" s="39"/>
      <c r="Y2" s="39"/>
      <c r="Z2" s="39" t="s">
        <v>55</v>
      </c>
      <c r="AA2" s="39" t="s">
        <v>124</v>
      </c>
      <c r="AB2" s="39" t="s">
        <v>75</v>
      </c>
      <c r="AC2" s="39" t="s">
        <v>125</v>
      </c>
      <c r="AD2" s="39" t="s">
        <v>126</v>
      </c>
      <c r="AE2" s="39" t="s">
        <v>126</v>
      </c>
      <c r="AF2" s="39" t="s">
        <v>20</v>
      </c>
      <c r="AG2" s="39">
        <v>22</v>
      </c>
      <c r="AH2" s="39"/>
      <c r="AI2" s="39" t="s">
        <v>20</v>
      </c>
    </row>
    <row r="3" spans="1:35">
      <c r="A3" s="38">
        <f>SUMIFS(装箱指令单批量导入!E:E,装箱指令单批量导入!D:D,Z3,装箱指令单批量导入!A:A,D3)</f>
        <v>41</v>
      </c>
      <c r="B3" s="38">
        <f t="shared" si="0"/>
        <v>0</v>
      </c>
      <c r="C3" s="39" t="s">
        <v>114</v>
      </c>
      <c r="D3" s="39" t="s">
        <v>53</v>
      </c>
      <c r="E3" s="39" t="s">
        <v>19</v>
      </c>
      <c r="F3" s="39" t="s">
        <v>54</v>
      </c>
      <c r="G3" s="39" t="s">
        <v>115</v>
      </c>
      <c r="H3" s="39" t="s">
        <v>116</v>
      </c>
      <c r="I3" s="39" t="s">
        <v>117</v>
      </c>
      <c r="J3" s="39" t="s">
        <v>118</v>
      </c>
      <c r="K3" s="39">
        <v>41</v>
      </c>
      <c r="L3" s="39" t="s">
        <v>127</v>
      </c>
      <c r="M3" s="39">
        <v>0</v>
      </c>
      <c r="N3" s="39" t="s">
        <v>20</v>
      </c>
      <c r="O3" s="39" t="s">
        <v>120</v>
      </c>
      <c r="P3" s="39" t="s">
        <v>19</v>
      </c>
      <c r="Q3" s="39" t="s">
        <v>121</v>
      </c>
      <c r="R3" s="39" t="s">
        <v>121</v>
      </c>
      <c r="S3" s="39"/>
      <c r="T3" s="39"/>
      <c r="U3" s="39" t="s">
        <v>25</v>
      </c>
      <c r="V3" s="39" t="s">
        <v>122</v>
      </c>
      <c r="W3" s="39" t="s">
        <v>123</v>
      </c>
      <c r="X3" s="39"/>
      <c r="Y3" s="39"/>
      <c r="Z3" s="39" t="s">
        <v>56</v>
      </c>
      <c r="AA3" s="39" t="s">
        <v>124</v>
      </c>
      <c r="AB3" s="39" t="s">
        <v>76</v>
      </c>
      <c r="AC3" s="39" t="s">
        <v>125</v>
      </c>
      <c r="AD3" s="39" t="s">
        <v>126</v>
      </c>
      <c r="AE3" s="39" t="s">
        <v>126</v>
      </c>
      <c r="AF3" s="39" t="s">
        <v>20</v>
      </c>
      <c r="AG3" s="39">
        <v>41</v>
      </c>
      <c r="AH3" s="39"/>
      <c r="AI3" s="39" t="s">
        <v>20</v>
      </c>
    </row>
    <row r="4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9" t="s">
        <v>114</v>
      </c>
      <c r="D4" s="39" t="s">
        <v>53</v>
      </c>
      <c r="E4" s="39" t="s">
        <v>19</v>
      </c>
      <c r="F4" s="39" t="s">
        <v>54</v>
      </c>
      <c r="G4" s="39" t="s">
        <v>115</v>
      </c>
      <c r="H4" s="39" t="s">
        <v>116</v>
      </c>
      <c r="I4" s="39" t="s">
        <v>117</v>
      </c>
      <c r="J4" s="39" t="s">
        <v>118</v>
      </c>
      <c r="K4" s="39">
        <v>43</v>
      </c>
      <c r="L4" s="39" t="s">
        <v>128</v>
      </c>
      <c r="M4" s="39">
        <v>0</v>
      </c>
      <c r="N4" s="39" t="s">
        <v>20</v>
      </c>
      <c r="O4" s="39" t="s">
        <v>120</v>
      </c>
      <c r="P4" s="39" t="s">
        <v>19</v>
      </c>
      <c r="Q4" s="39" t="s">
        <v>121</v>
      </c>
      <c r="R4" s="39" t="s">
        <v>121</v>
      </c>
      <c r="S4" s="39"/>
      <c r="T4" s="39"/>
      <c r="U4" s="39" t="s">
        <v>25</v>
      </c>
      <c r="V4" s="39" t="s">
        <v>122</v>
      </c>
      <c r="W4" s="39" t="s">
        <v>123</v>
      </c>
      <c r="X4" s="39"/>
      <c r="Y4" s="39"/>
      <c r="Z4" s="39" t="s">
        <v>57</v>
      </c>
      <c r="AA4" s="39" t="s">
        <v>124</v>
      </c>
      <c r="AB4" s="39" t="s">
        <v>77</v>
      </c>
      <c r="AC4" s="39" t="s">
        <v>125</v>
      </c>
      <c r="AD4" s="39" t="s">
        <v>126</v>
      </c>
      <c r="AE4" s="39" t="s">
        <v>126</v>
      </c>
      <c r="AF4" s="39" t="s">
        <v>20</v>
      </c>
      <c r="AG4" s="39">
        <v>43</v>
      </c>
      <c r="AH4" s="39"/>
      <c r="AI4" s="39" t="s">
        <v>20</v>
      </c>
    </row>
    <row r="5" spans="1:35">
      <c r="A5" s="38">
        <f>SUMIFS(装箱指令单批量导入!E:E,装箱指令单批量导入!D:D,Z5,装箱指令单批量导入!A:A,D5)</f>
        <v>10</v>
      </c>
      <c r="B5" s="38">
        <f t="shared" si="0"/>
        <v>0</v>
      </c>
      <c r="C5" s="39" t="s">
        <v>114</v>
      </c>
      <c r="D5" s="39" t="s">
        <v>35</v>
      </c>
      <c r="E5" s="39" t="s">
        <v>19</v>
      </c>
      <c r="F5" s="39" t="s">
        <v>36</v>
      </c>
      <c r="G5" s="39" t="s">
        <v>129</v>
      </c>
      <c r="H5" s="39" t="s">
        <v>116</v>
      </c>
      <c r="I5" s="39" t="s">
        <v>117</v>
      </c>
      <c r="J5" s="39" t="s">
        <v>130</v>
      </c>
      <c r="K5" s="39">
        <v>10</v>
      </c>
      <c r="L5" s="39" t="s">
        <v>131</v>
      </c>
      <c r="M5" s="39">
        <v>0</v>
      </c>
      <c r="N5" s="39" t="s">
        <v>20</v>
      </c>
      <c r="O5" s="39" t="s">
        <v>120</v>
      </c>
      <c r="P5" s="39" t="s">
        <v>19</v>
      </c>
      <c r="Q5" s="39" t="s">
        <v>132</v>
      </c>
      <c r="R5" s="39" t="s">
        <v>132</v>
      </c>
      <c r="S5" s="39"/>
      <c r="T5" s="39"/>
      <c r="U5" s="39" t="s">
        <v>25</v>
      </c>
      <c r="V5" s="39" t="s">
        <v>122</v>
      </c>
      <c r="W5" s="39" t="s">
        <v>133</v>
      </c>
      <c r="X5" s="39"/>
      <c r="Y5" s="39"/>
      <c r="Z5" s="39" t="s">
        <v>37</v>
      </c>
      <c r="AA5" s="39" t="s">
        <v>134</v>
      </c>
      <c r="AB5" s="39" t="s">
        <v>75</v>
      </c>
      <c r="AC5" s="39"/>
      <c r="AD5" s="39" t="s">
        <v>126</v>
      </c>
      <c r="AE5" s="39" t="s">
        <v>126</v>
      </c>
      <c r="AF5" s="39" t="s">
        <v>20</v>
      </c>
      <c r="AG5" s="39">
        <v>10</v>
      </c>
      <c r="AH5" s="39"/>
      <c r="AI5" s="39" t="s">
        <v>20</v>
      </c>
    </row>
    <row r="6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9" t="s">
        <v>114</v>
      </c>
      <c r="D6" s="39" t="s">
        <v>35</v>
      </c>
      <c r="E6" s="39" t="s">
        <v>19</v>
      </c>
      <c r="F6" s="39" t="s">
        <v>36</v>
      </c>
      <c r="G6" s="39" t="s">
        <v>129</v>
      </c>
      <c r="H6" s="39" t="s">
        <v>116</v>
      </c>
      <c r="I6" s="39" t="s">
        <v>117</v>
      </c>
      <c r="J6" s="39" t="s">
        <v>130</v>
      </c>
      <c r="K6" s="39">
        <v>22</v>
      </c>
      <c r="L6" s="39" t="s">
        <v>135</v>
      </c>
      <c r="M6" s="39">
        <v>0</v>
      </c>
      <c r="N6" s="39" t="s">
        <v>20</v>
      </c>
      <c r="O6" s="39" t="s">
        <v>120</v>
      </c>
      <c r="P6" s="39" t="s">
        <v>19</v>
      </c>
      <c r="Q6" s="39" t="s">
        <v>132</v>
      </c>
      <c r="R6" s="39" t="s">
        <v>132</v>
      </c>
      <c r="S6" s="39"/>
      <c r="T6" s="39"/>
      <c r="U6" s="39" t="s">
        <v>25</v>
      </c>
      <c r="V6" s="39" t="s">
        <v>122</v>
      </c>
      <c r="W6" s="39" t="s">
        <v>133</v>
      </c>
      <c r="X6" s="39"/>
      <c r="Y6" s="39"/>
      <c r="Z6" s="39" t="s">
        <v>38</v>
      </c>
      <c r="AA6" s="39" t="s">
        <v>134</v>
      </c>
      <c r="AB6" s="39" t="s">
        <v>76</v>
      </c>
      <c r="AC6" s="39"/>
      <c r="AD6" s="39" t="s">
        <v>126</v>
      </c>
      <c r="AE6" s="39" t="s">
        <v>126</v>
      </c>
      <c r="AF6" s="39" t="s">
        <v>20</v>
      </c>
      <c r="AG6" s="39">
        <v>22</v>
      </c>
      <c r="AH6" s="39"/>
      <c r="AI6" s="39" t="s">
        <v>20</v>
      </c>
    </row>
    <row r="7" spans="1:35">
      <c r="A7" s="38">
        <f>SUMIFS(装箱指令单批量导入!E:E,装箱指令单批量导入!D:D,Z7,装箱指令单批量导入!A:A,D7)</f>
        <v>46</v>
      </c>
      <c r="B7" s="38">
        <f t="shared" si="0"/>
        <v>0</v>
      </c>
      <c r="C7" s="39" t="s">
        <v>114</v>
      </c>
      <c r="D7" s="39" t="s">
        <v>35</v>
      </c>
      <c r="E7" s="39" t="s">
        <v>19</v>
      </c>
      <c r="F7" s="39" t="s">
        <v>36</v>
      </c>
      <c r="G7" s="39" t="s">
        <v>129</v>
      </c>
      <c r="H7" s="39" t="s">
        <v>116</v>
      </c>
      <c r="I7" s="39" t="s">
        <v>117</v>
      </c>
      <c r="J7" s="39" t="s">
        <v>130</v>
      </c>
      <c r="K7" s="39">
        <v>46</v>
      </c>
      <c r="L7" s="39" t="s">
        <v>136</v>
      </c>
      <c r="M7" s="39">
        <v>0</v>
      </c>
      <c r="N7" s="39" t="s">
        <v>20</v>
      </c>
      <c r="O7" s="39" t="s">
        <v>120</v>
      </c>
      <c r="P7" s="39" t="s">
        <v>19</v>
      </c>
      <c r="Q7" s="39" t="s">
        <v>132</v>
      </c>
      <c r="R7" s="39" t="s">
        <v>132</v>
      </c>
      <c r="S7" s="39"/>
      <c r="T7" s="39"/>
      <c r="U7" s="39" t="s">
        <v>25</v>
      </c>
      <c r="V7" s="39" t="s">
        <v>122</v>
      </c>
      <c r="W7" s="39" t="s">
        <v>133</v>
      </c>
      <c r="X7" s="39"/>
      <c r="Y7" s="39"/>
      <c r="Z7" s="39" t="s">
        <v>39</v>
      </c>
      <c r="AA7" s="39" t="s">
        <v>134</v>
      </c>
      <c r="AB7" s="39" t="s">
        <v>77</v>
      </c>
      <c r="AC7" s="39"/>
      <c r="AD7" s="39" t="s">
        <v>126</v>
      </c>
      <c r="AE7" s="39" t="s">
        <v>126</v>
      </c>
      <c r="AF7" s="39" t="s">
        <v>20</v>
      </c>
      <c r="AG7" s="39">
        <v>46</v>
      </c>
      <c r="AH7" s="39"/>
      <c r="AI7" s="39" t="s">
        <v>20</v>
      </c>
    </row>
    <row r="8" spans="1:35">
      <c r="A8" s="38">
        <f>SUMIFS(装箱指令单批量导入!E:E,装箱指令单批量导入!D:D,Z8,装箱指令单批量导入!A:A,D8)</f>
        <v>10</v>
      </c>
      <c r="B8" s="38">
        <f t="shared" si="0"/>
        <v>0</v>
      </c>
      <c r="C8" s="39" t="s">
        <v>114</v>
      </c>
      <c r="D8" s="39" t="s">
        <v>35</v>
      </c>
      <c r="E8" s="39" t="s">
        <v>19</v>
      </c>
      <c r="F8" s="39" t="s">
        <v>36</v>
      </c>
      <c r="G8" s="39" t="s">
        <v>129</v>
      </c>
      <c r="H8" s="39" t="s">
        <v>116</v>
      </c>
      <c r="I8" s="39" t="s">
        <v>117</v>
      </c>
      <c r="J8" s="39" t="s">
        <v>130</v>
      </c>
      <c r="K8" s="39">
        <v>10</v>
      </c>
      <c r="L8" s="39" t="s">
        <v>131</v>
      </c>
      <c r="M8" s="39">
        <v>0</v>
      </c>
      <c r="N8" s="39" t="s">
        <v>20</v>
      </c>
      <c r="O8" s="39" t="s">
        <v>120</v>
      </c>
      <c r="P8" s="39" t="s">
        <v>19</v>
      </c>
      <c r="Q8" s="39" t="s">
        <v>132</v>
      </c>
      <c r="R8" s="39" t="s">
        <v>132</v>
      </c>
      <c r="S8" s="39"/>
      <c r="T8" s="39"/>
      <c r="U8" s="39" t="s">
        <v>25</v>
      </c>
      <c r="V8" s="39" t="s">
        <v>122</v>
      </c>
      <c r="W8" s="39" t="s">
        <v>133</v>
      </c>
      <c r="X8" s="39"/>
      <c r="Y8" s="39"/>
      <c r="Z8" s="39" t="s">
        <v>40</v>
      </c>
      <c r="AA8" s="39" t="s">
        <v>134</v>
      </c>
      <c r="AB8" s="39" t="s">
        <v>80</v>
      </c>
      <c r="AC8" s="39"/>
      <c r="AD8" s="39" t="s">
        <v>126</v>
      </c>
      <c r="AE8" s="39" t="s">
        <v>126</v>
      </c>
      <c r="AF8" s="39" t="s">
        <v>20</v>
      </c>
      <c r="AG8" s="39">
        <v>10</v>
      </c>
      <c r="AH8" s="39"/>
      <c r="AI8" s="39" t="s">
        <v>20</v>
      </c>
    </row>
    <row r="9" spans="1:35">
      <c r="A9" s="38">
        <f>SUMIFS(装箱指令单批量导入!E:E,装箱指令单批量导入!D:D,Z9,装箱指令单批量导入!A:A,D9)</f>
        <v>10</v>
      </c>
      <c r="B9" s="38">
        <f t="shared" si="0"/>
        <v>0</v>
      </c>
      <c r="C9" s="39" t="s">
        <v>114</v>
      </c>
      <c r="D9" s="39" t="s">
        <v>41</v>
      </c>
      <c r="E9" s="39" t="s">
        <v>19</v>
      </c>
      <c r="F9" s="39" t="s">
        <v>42</v>
      </c>
      <c r="G9" s="39" t="s">
        <v>137</v>
      </c>
      <c r="H9" s="39" t="s">
        <v>116</v>
      </c>
      <c r="I9" s="39" t="s">
        <v>117</v>
      </c>
      <c r="J9" s="39" t="s">
        <v>138</v>
      </c>
      <c r="K9" s="39">
        <v>10</v>
      </c>
      <c r="L9" s="39" t="s">
        <v>139</v>
      </c>
      <c r="M9" s="39">
        <v>0</v>
      </c>
      <c r="N9" s="39" t="s">
        <v>20</v>
      </c>
      <c r="O9" s="39" t="s">
        <v>120</v>
      </c>
      <c r="P9" s="39" t="s">
        <v>19</v>
      </c>
      <c r="Q9" s="39" t="s">
        <v>140</v>
      </c>
      <c r="R9" s="39" t="s">
        <v>140</v>
      </c>
      <c r="S9" s="39"/>
      <c r="T9" s="39"/>
      <c r="U9" s="39" t="s">
        <v>25</v>
      </c>
      <c r="V9" s="39" t="s">
        <v>122</v>
      </c>
      <c r="W9" s="39" t="s">
        <v>141</v>
      </c>
      <c r="X9" s="39"/>
      <c r="Y9" s="39"/>
      <c r="Z9" s="39" t="s">
        <v>43</v>
      </c>
      <c r="AA9" s="39" t="s">
        <v>124</v>
      </c>
      <c r="AB9" s="39" t="s">
        <v>75</v>
      </c>
      <c r="AC9" s="39"/>
      <c r="AD9" s="39" t="s">
        <v>142</v>
      </c>
      <c r="AE9" s="39" t="s">
        <v>142</v>
      </c>
      <c r="AF9" s="39" t="s">
        <v>20</v>
      </c>
      <c r="AG9" s="39">
        <v>10</v>
      </c>
      <c r="AH9" s="39"/>
      <c r="AI9" s="39" t="s">
        <v>20</v>
      </c>
    </row>
    <row r="10" spans="1:35">
      <c r="A10" s="38">
        <f>SUMIFS(装箱指令单批量导入!E:E,装箱指令单批量导入!D:D,Z10,装箱指令单批量导入!A:A,D10)</f>
        <v>34</v>
      </c>
      <c r="B10" s="38">
        <f t="shared" si="0"/>
        <v>0</v>
      </c>
      <c r="C10" s="39" t="s">
        <v>114</v>
      </c>
      <c r="D10" s="39" t="s">
        <v>41</v>
      </c>
      <c r="E10" s="39" t="s">
        <v>19</v>
      </c>
      <c r="F10" s="39" t="s">
        <v>42</v>
      </c>
      <c r="G10" s="39" t="s">
        <v>137</v>
      </c>
      <c r="H10" s="39" t="s">
        <v>116</v>
      </c>
      <c r="I10" s="39" t="s">
        <v>117</v>
      </c>
      <c r="J10" s="39" t="s">
        <v>138</v>
      </c>
      <c r="K10" s="39">
        <v>34</v>
      </c>
      <c r="L10" s="39" t="s">
        <v>143</v>
      </c>
      <c r="M10" s="39">
        <v>0</v>
      </c>
      <c r="N10" s="39" t="s">
        <v>20</v>
      </c>
      <c r="O10" s="39" t="s">
        <v>120</v>
      </c>
      <c r="P10" s="39" t="s">
        <v>19</v>
      </c>
      <c r="Q10" s="39" t="s">
        <v>140</v>
      </c>
      <c r="R10" s="39" t="s">
        <v>140</v>
      </c>
      <c r="S10" s="39"/>
      <c r="T10" s="39"/>
      <c r="U10" s="39" t="s">
        <v>25</v>
      </c>
      <c r="V10" s="39" t="s">
        <v>122</v>
      </c>
      <c r="W10" s="39" t="s">
        <v>141</v>
      </c>
      <c r="X10" s="39"/>
      <c r="Y10" s="39"/>
      <c r="Z10" s="39" t="s">
        <v>44</v>
      </c>
      <c r="AA10" s="39" t="s">
        <v>124</v>
      </c>
      <c r="AB10" s="39" t="s">
        <v>76</v>
      </c>
      <c r="AC10" s="39"/>
      <c r="AD10" s="39" t="s">
        <v>142</v>
      </c>
      <c r="AE10" s="39" t="s">
        <v>142</v>
      </c>
      <c r="AF10" s="39" t="s">
        <v>20</v>
      </c>
      <c r="AG10" s="39">
        <v>34</v>
      </c>
      <c r="AH10" s="39"/>
      <c r="AI10" s="39" t="s">
        <v>20</v>
      </c>
    </row>
    <row r="11" spans="1:35">
      <c r="A11" s="38">
        <f>SUMIFS(装箱指令单批量导入!E:E,装箱指令单批量导入!D:D,Z11,装箱指令单批量导入!A:A,D11)</f>
        <v>68</v>
      </c>
      <c r="B11" s="38">
        <f t="shared" si="0"/>
        <v>0</v>
      </c>
      <c r="C11" s="39" t="s">
        <v>114</v>
      </c>
      <c r="D11" s="39" t="s">
        <v>41</v>
      </c>
      <c r="E11" s="39" t="s">
        <v>19</v>
      </c>
      <c r="F11" s="39" t="s">
        <v>42</v>
      </c>
      <c r="G11" s="39" t="s">
        <v>137</v>
      </c>
      <c r="H11" s="39" t="s">
        <v>116</v>
      </c>
      <c r="I11" s="39" t="s">
        <v>117</v>
      </c>
      <c r="J11" s="39" t="s">
        <v>138</v>
      </c>
      <c r="K11" s="39">
        <v>68</v>
      </c>
      <c r="L11" s="39" t="s">
        <v>144</v>
      </c>
      <c r="M11" s="39">
        <v>0</v>
      </c>
      <c r="N11" s="39" t="s">
        <v>20</v>
      </c>
      <c r="O11" s="39" t="s">
        <v>120</v>
      </c>
      <c r="P11" s="39" t="s">
        <v>19</v>
      </c>
      <c r="Q11" s="39" t="s">
        <v>140</v>
      </c>
      <c r="R11" s="39" t="s">
        <v>140</v>
      </c>
      <c r="S11" s="39"/>
      <c r="T11" s="39"/>
      <c r="U11" s="39" t="s">
        <v>25</v>
      </c>
      <c r="V11" s="39" t="s">
        <v>122</v>
      </c>
      <c r="W11" s="39" t="s">
        <v>141</v>
      </c>
      <c r="X11" s="39"/>
      <c r="Y11" s="39"/>
      <c r="Z11" s="39" t="s">
        <v>45</v>
      </c>
      <c r="AA11" s="39" t="s">
        <v>124</v>
      </c>
      <c r="AB11" s="39" t="s">
        <v>77</v>
      </c>
      <c r="AC11" s="39"/>
      <c r="AD11" s="39" t="s">
        <v>142</v>
      </c>
      <c r="AE11" s="39" t="s">
        <v>142</v>
      </c>
      <c r="AF11" s="39" t="s">
        <v>20</v>
      </c>
      <c r="AG11" s="39">
        <v>68</v>
      </c>
      <c r="AH11" s="39"/>
      <c r="AI11" s="39" t="s">
        <v>20</v>
      </c>
    </row>
    <row r="12" spans="1:35">
      <c r="A12" s="38">
        <f>SUMIFS(装箱指令单批量导入!E:E,装箱指令单批量导入!D:D,Z12,装箱指令单批量导入!A:A,D12)</f>
        <v>10</v>
      </c>
      <c r="B12" s="38">
        <f t="shared" si="0"/>
        <v>0</v>
      </c>
      <c r="C12" s="39" t="s">
        <v>114</v>
      </c>
      <c r="D12" s="39" t="s">
        <v>41</v>
      </c>
      <c r="E12" s="39" t="s">
        <v>19</v>
      </c>
      <c r="F12" s="39" t="s">
        <v>42</v>
      </c>
      <c r="G12" s="39" t="s">
        <v>137</v>
      </c>
      <c r="H12" s="39" t="s">
        <v>116</v>
      </c>
      <c r="I12" s="39" t="s">
        <v>117</v>
      </c>
      <c r="J12" s="39" t="s">
        <v>138</v>
      </c>
      <c r="K12" s="39">
        <v>10</v>
      </c>
      <c r="L12" s="39" t="s">
        <v>139</v>
      </c>
      <c r="M12" s="39">
        <v>0</v>
      </c>
      <c r="N12" s="39" t="s">
        <v>20</v>
      </c>
      <c r="O12" s="39" t="s">
        <v>120</v>
      </c>
      <c r="P12" s="39" t="s">
        <v>19</v>
      </c>
      <c r="Q12" s="39" t="s">
        <v>140</v>
      </c>
      <c r="R12" s="39" t="s">
        <v>140</v>
      </c>
      <c r="S12" s="39"/>
      <c r="T12" s="39"/>
      <c r="U12" s="39" t="s">
        <v>25</v>
      </c>
      <c r="V12" s="39" t="s">
        <v>122</v>
      </c>
      <c r="W12" s="39" t="s">
        <v>141</v>
      </c>
      <c r="X12" s="39"/>
      <c r="Y12" s="39"/>
      <c r="Z12" s="39" t="s">
        <v>46</v>
      </c>
      <c r="AA12" s="39" t="s">
        <v>124</v>
      </c>
      <c r="AB12" s="39" t="s">
        <v>80</v>
      </c>
      <c r="AC12" s="39"/>
      <c r="AD12" s="39" t="s">
        <v>142</v>
      </c>
      <c r="AE12" s="39" t="s">
        <v>142</v>
      </c>
      <c r="AF12" s="39" t="s">
        <v>20</v>
      </c>
      <c r="AG12" s="39">
        <v>10</v>
      </c>
      <c r="AH12" s="39"/>
      <c r="AI12" s="39" t="s">
        <v>20</v>
      </c>
    </row>
    <row r="13" spans="1:35">
      <c r="A13" s="38">
        <f>SUMIFS(装箱指令单批量导入!E:E,装箱指令单批量导入!D:D,Z13,装箱指令单批量导入!A:A,D13)</f>
        <v>22</v>
      </c>
      <c r="B13" s="38">
        <f t="shared" si="0"/>
        <v>0</v>
      </c>
      <c r="C13" s="39" t="s">
        <v>114</v>
      </c>
      <c r="D13" s="39" t="s">
        <v>15</v>
      </c>
      <c r="E13" s="39" t="s">
        <v>19</v>
      </c>
      <c r="F13" s="39" t="s">
        <v>17</v>
      </c>
      <c r="G13" s="39" t="s">
        <v>145</v>
      </c>
      <c r="H13" s="39" t="s">
        <v>116</v>
      </c>
      <c r="I13" s="39" t="s">
        <v>117</v>
      </c>
      <c r="J13" s="39" t="s">
        <v>146</v>
      </c>
      <c r="K13" s="39">
        <v>22</v>
      </c>
      <c r="L13" s="39" t="s">
        <v>147</v>
      </c>
      <c r="M13" s="39">
        <v>0</v>
      </c>
      <c r="N13" s="39" t="s">
        <v>20</v>
      </c>
      <c r="O13" s="39" t="s">
        <v>120</v>
      </c>
      <c r="P13" s="39" t="s">
        <v>19</v>
      </c>
      <c r="Q13" s="39" t="s">
        <v>148</v>
      </c>
      <c r="R13" s="39" t="s">
        <v>148</v>
      </c>
      <c r="S13" s="39"/>
      <c r="T13" s="39"/>
      <c r="U13" s="39" t="s">
        <v>25</v>
      </c>
      <c r="V13" s="39" t="s">
        <v>122</v>
      </c>
      <c r="W13" s="39" t="s">
        <v>149</v>
      </c>
      <c r="X13" s="39"/>
      <c r="Y13" s="39"/>
      <c r="Z13" s="39" t="s">
        <v>18</v>
      </c>
      <c r="AA13" s="39" t="s">
        <v>124</v>
      </c>
      <c r="AB13" s="39" t="s">
        <v>75</v>
      </c>
      <c r="AC13" s="39"/>
      <c r="AD13" s="39" t="s">
        <v>142</v>
      </c>
      <c r="AE13" s="39" t="s">
        <v>142</v>
      </c>
      <c r="AF13" s="39" t="s">
        <v>20</v>
      </c>
      <c r="AG13" s="39">
        <v>22</v>
      </c>
      <c r="AH13" s="39"/>
      <c r="AI13" s="39" t="s">
        <v>20</v>
      </c>
    </row>
    <row r="14" spans="1:35">
      <c r="A14" s="38">
        <f>SUMIFS(装箱指令单批量导入!E:E,装箱指令单批量导入!D:D,Z14,装箱指令单批量导入!A:A,D14)</f>
        <v>16</v>
      </c>
      <c r="B14" s="38">
        <f t="shared" si="0"/>
        <v>0</v>
      </c>
      <c r="C14" s="39" t="s">
        <v>114</v>
      </c>
      <c r="D14" s="39" t="s">
        <v>15</v>
      </c>
      <c r="E14" s="39" t="s">
        <v>19</v>
      </c>
      <c r="F14" s="39" t="s">
        <v>17</v>
      </c>
      <c r="G14" s="39" t="s">
        <v>145</v>
      </c>
      <c r="H14" s="39" t="s">
        <v>116</v>
      </c>
      <c r="I14" s="39" t="s">
        <v>117</v>
      </c>
      <c r="J14" s="39" t="s">
        <v>146</v>
      </c>
      <c r="K14" s="39">
        <v>16</v>
      </c>
      <c r="L14" s="39" t="s">
        <v>150</v>
      </c>
      <c r="M14" s="39">
        <v>0</v>
      </c>
      <c r="N14" s="39" t="s">
        <v>20</v>
      </c>
      <c r="O14" s="39" t="s">
        <v>120</v>
      </c>
      <c r="P14" s="39" t="s">
        <v>19</v>
      </c>
      <c r="Q14" s="39" t="s">
        <v>148</v>
      </c>
      <c r="R14" s="39" t="s">
        <v>148</v>
      </c>
      <c r="S14" s="39"/>
      <c r="T14" s="39"/>
      <c r="U14" s="39" t="s">
        <v>25</v>
      </c>
      <c r="V14" s="39" t="s">
        <v>122</v>
      </c>
      <c r="W14" s="39" t="s">
        <v>149</v>
      </c>
      <c r="X14" s="39"/>
      <c r="Y14" s="39"/>
      <c r="Z14" s="39" t="s">
        <v>22</v>
      </c>
      <c r="AA14" s="39" t="s">
        <v>124</v>
      </c>
      <c r="AB14" s="39" t="s">
        <v>76</v>
      </c>
      <c r="AC14" s="39"/>
      <c r="AD14" s="39" t="s">
        <v>142</v>
      </c>
      <c r="AE14" s="39" t="s">
        <v>142</v>
      </c>
      <c r="AF14" s="39" t="s">
        <v>20</v>
      </c>
      <c r="AG14" s="39">
        <v>16</v>
      </c>
      <c r="AH14" s="39"/>
      <c r="AI14" s="39" t="s">
        <v>20</v>
      </c>
    </row>
    <row r="15" spans="1:35">
      <c r="A15" s="38">
        <f>SUMIFS(装箱指令单批量导入!E:E,装箱指令单批量导入!D:D,Z15,装箱指令单批量导入!A:A,D15)</f>
        <v>11</v>
      </c>
      <c r="B15" s="38">
        <f t="shared" si="0"/>
        <v>0</v>
      </c>
      <c r="C15" s="39" t="s">
        <v>114</v>
      </c>
      <c r="D15" s="39" t="s">
        <v>15</v>
      </c>
      <c r="E15" s="39" t="s">
        <v>19</v>
      </c>
      <c r="F15" s="39" t="s">
        <v>17</v>
      </c>
      <c r="G15" s="39" t="s">
        <v>145</v>
      </c>
      <c r="H15" s="39" t="s">
        <v>116</v>
      </c>
      <c r="I15" s="39" t="s">
        <v>117</v>
      </c>
      <c r="J15" s="39" t="s">
        <v>146</v>
      </c>
      <c r="K15" s="39">
        <v>11</v>
      </c>
      <c r="L15" s="39" t="s">
        <v>151</v>
      </c>
      <c r="M15" s="39">
        <v>0</v>
      </c>
      <c r="N15" s="39" t="s">
        <v>20</v>
      </c>
      <c r="O15" s="39" t="s">
        <v>120</v>
      </c>
      <c r="P15" s="39" t="s">
        <v>19</v>
      </c>
      <c r="Q15" s="39" t="s">
        <v>148</v>
      </c>
      <c r="R15" s="39" t="s">
        <v>148</v>
      </c>
      <c r="S15" s="39"/>
      <c r="T15" s="39"/>
      <c r="U15" s="39" t="s">
        <v>25</v>
      </c>
      <c r="V15" s="39" t="s">
        <v>122</v>
      </c>
      <c r="W15" s="39" t="s">
        <v>149</v>
      </c>
      <c r="X15" s="39"/>
      <c r="Y15" s="39"/>
      <c r="Z15" s="39" t="s">
        <v>23</v>
      </c>
      <c r="AA15" s="39" t="s">
        <v>124</v>
      </c>
      <c r="AB15" s="39" t="s">
        <v>77</v>
      </c>
      <c r="AC15" s="39"/>
      <c r="AD15" s="39" t="s">
        <v>142</v>
      </c>
      <c r="AE15" s="39" t="s">
        <v>142</v>
      </c>
      <c r="AF15" s="39" t="s">
        <v>20</v>
      </c>
      <c r="AG15" s="39">
        <v>11</v>
      </c>
      <c r="AH15" s="39"/>
      <c r="AI15" s="39" t="s">
        <v>20</v>
      </c>
    </row>
    <row r="16" spans="1:35">
      <c r="A16" s="38">
        <f>SUMIFS(装箱指令单批量导入!E:E,装箱指令单批量导入!D:D,Z16,装箱指令单批量导入!A:A,D16)</f>
        <v>5</v>
      </c>
      <c r="B16" s="38">
        <f t="shared" si="0"/>
        <v>0</v>
      </c>
      <c r="C16" s="39" t="s">
        <v>114</v>
      </c>
      <c r="D16" s="39" t="s">
        <v>15</v>
      </c>
      <c r="E16" s="39" t="s">
        <v>19</v>
      </c>
      <c r="F16" s="39" t="s">
        <v>17</v>
      </c>
      <c r="G16" s="39" t="s">
        <v>145</v>
      </c>
      <c r="H16" s="39" t="s">
        <v>116</v>
      </c>
      <c r="I16" s="39" t="s">
        <v>117</v>
      </c>
      <c r="J16" s="39" t="s">
        <v>146</v>
      </c>
      <c r="K16" s="39">
        <v>5</v>
      </c>
      <c r="L16" s="39" t="s">
        <v>152</v>
      </c>
      <c r="M16" s="39">
        <v>0</v>
      </c>
      <c r="N16" s="39" t="s">
        <v>20</v>
      </c>
      <c r="O16" s="39" t="s">
        <v>120</v>
      </c>
      <c r="P16" s="39" t="s">
        <v>19</v>
      </c>
      <c r="Q16" s="39" t="s">
        <v>148</v>
      </c>
      <c r="R16" s="39" t="s">
        <v>148</v>
      </c>
      <c r="S16" s="39"/>
      <c r="T16" s="39"/>
      <c r="U16" s="39" t="s">
        <v>25</v>
      </c>
      <c r="V16" s="39" t="s">
        <v>122</v>
      </c>
      <c r="W16" s="39" t="s">
        <v>149</v>
      </c>
      <c r="X16" s="39"/>
      <c r="Y16" s="39"/>
      <c r="Z16" s="39" t="s">
        <v>24</v>
      </c>
      <c r="AA16" s="39" t="s">
        <v>124</v>
      </c>
      <c r="AB16" s="39" t="s">
        <v>78</v>
      </c>
      <c r="AC16" s="39"/>
      <c r="AD16" s="39" t="s">
        <v>142</v>
      </c>
      <c r="AE16" s="39" t="s">
        <v>142</v>
      </c>
      <c r="AF16" s="39" t="s">
        <v>20</v>
      </c>
      <c r="AG16" s="39">
        <v>5</v>
      </c>
      <c r="AH16" s="39"/>
      <c r="AI16" s="39" t="s">
        <v>20</v>
      </c>
    </row>
    <row r="17" spans="1:35">
      <c r="A17" s="38">
        <f>SUMIFS(装箱指令单批量导入!E:E,装箱指令单批量导入!D:D,Z17,装箱指令单批量导入!A:A,D17)</f>
        <v>27</v>
      </c>
      <c r="B17" s="38">
        <f t="shared" si="0"/>
        <v>0</v>
      </c>
      <c r="C17" s="39" t="s">
        <v>114</v>
      </c>
      <c r="D17" s="39" t="s">
        <v>29</v>
      </c>
      <c r="E17" s="39" t="s">
        <v>19</v>
      </c>
      <c r="F17" s="39" t="s">
        <v>30</v>
      </c>
      <c r="G17" s="39" t="s">
        <v>145</v>
      </c>
      <c r="H17" s="39" t="s">
        <v>116</v>
      </c>
      <c r="I17" s="39" t="s">
        <v>117</v>
      </c>
      <c r="J17" s="39" t="s">
        <v>146</v>
      </c>
      <c r="K17" s="39">
        <v>27</v>
      </c>
      <c r="L17" s="39" t="s">
        <v>153</v>
      </c>
      <c r="M17" s="39">
        <v>0</v>
      </c>
      <c r="N17" s="39" t="s">
        <v>20</v>
      </c>
      <c r="O17" s="39" t="s">
        <v>120</v>
      </c>
      <c r="P17" s="39" t="s">
        <v>19</v>
      </c>
      <c r="Q17" s="39" t="s">
        <v>154</v>
      </c>
      <c r="R17" s="39" t="s">
        <v>154</v>
      </c>
      <c r="S17" s="39"/>
      <c r="T17" s="39"/>
      <c r="U17" s="39" t="s">
        <v>25</v>
      </c>
      <c r="V17" s="39" t="s">
        <v>122</v>
      </c>
      <c r="W17" s="39" t="s">
        <v>149</v>
      </c>
      <c r="X17" s="39"/>
      <c r="Y17" s="39"/>
      <c r="Z17" s="39" t="s">
        <v>31</v>
      </c>
      <c r="AA17" s="39" t="s">
        <v>134</v>
      </c>
      <c r="AB17" s="39" t="s">
        <v>75</v>
      </c>
      <c r="AC17" s="39" t="s">
        <v>155</v>
      </c>
      <c r="AD17" s="39" t="s">
        <v>142</v>
      </c>
      <c r="AE17" s="39" t="s">
        <v>142</v>
      </c>
      <c r="AF17" s="39" t="s">
        <v>20</v>
      </c>
      <c r="AG17" s="39">
        <v>27</v>
      </c>
      <c r="AH17" s="39"/>
      <c r="AI17" s="39" t="s">
        <v>20</v>
      </c>
    </row>
    <row r="18" spans="1:35">
      <c r="A18" s="38">
        <f>SUMIFS(装箱指令单批量导入!E:E,装箱指令单批量导入!D:D,Z18,装箱指令单批量导入!A:A,D18)</f>
        <v>27</v>
      </c>
      <c r="B18" s="38">
        <f t="shared" si="0"/>
        <v>0</v>
      </c>
      <c r="C18" s="39" t="s">
        <v>114</v>
      </c>
      <c r="D18" s="39" t="s">
        <v>29</v>
      </c>
      <c r="E18" s="39" t="s">
        <v>19</v>
      </c>
      <c r="F18" s="39" t="s">
        <v>30</v>
      </c>
      <c r="G18" s="39" t="s">
        <v>145</v>
      </c>
      <c r="H18" s="39" t="s">
        <v>116</v>
      </c>
      <c r="I18" s="39" t="s">
        <v>117</v>
      </c>
      <c r="J18" s="39" t="s">
        <v>146</v>
      </c>
      <c r="K18" s="39">
        <v>27</v>
      </c>
      <c r="L18" s="39" t="s">
        <v>153</v>
      </c>
      <c r="M18" s="39">
        <v>0</v>
      </c>
      <c r="N18" s="39" t="s">
        <v>20</v>
      </c>
      <c r="O18" s="39" t="s">
        <v>120</v>
      </c>
      <c r="P18" s="39" t="s">
        <v>19</v>
      </c>
      <c r="Q18" s="39" t="s">
        <v>154</v>
      </c>
      <c r="R18" s="39" t="s">
        <v>154</v>
      </c>
      <c r="S18" s="39"/>
      <c r="T18" s="39"/>
      <c r="U18" s="39" t="s">
        <v>25</v>
      </c>
      <c r="V18" s="39" t="s">
        <v>122</v>
      </c>
      <c r="W18" s="39" t="s">
        <v>149</v>
      </c>
      <c r="X18" s="39"/>
      <c r="Y18" s="39"/>
      <c r="Z18" s="39" t="s">
        <v>32</v>
      </c>
      <c r="AA18" s="39" t="s">
        <v>134</v>
      </c>
      <c r="AB18" s="39" t="s">
        <v>76</v>
      </c>
      <c r="AC18" s="39" t="s">
        <v>155</v>
      </c>
      <c r="AD18" s="39" t="s">
        <v>142</v>
      </c>
      <c r="AE18" s="39" t="s">
        <v>142</v>
      </c>
      <c r="AF18" s="39" t="s">
        <v>20</v>
      </c>
      <c r="AG18" s="39">
        <v>27</v>
      </c>
      <c r="AH18" s="39"/>
      <c r="AI18" s="39" t="s">
        <v>20</v>
      </c>
    </row>
    <row r="19" spans="1:35">
      <c r="A19" s="38">
        <f>SUMIFS(装箱指令单批量导入!E:E,装箱指令单批量导入!D:D,Z19,装箱指令单批量导入!A:A,D19)</f>
        <v>15</v>
      </c>
      <c r="B19" s="38">
        <f t="shared" si="0"/>
        <v>0</v>
      </c>
      <c r="C19" s="39" t="s">
        <v>114</v>
      </c>
      <c r="D19" s="39" t="s">
        <v>29</v>
      </c>
      <c r="E19" s="39" t="s">
        <v>19</v>
      </c>
      <c r="F19" s="39" t="s">
        <v>30</v>
      </c>
      <c r="G19" s="39" t="s">
        <v>145</v>
      </c>
      <c r="H19" s="39" t="s">
        <v>116</v>
      </c>
      <c r="I19" s="39" t="s">
        <v>117</v>
      </c>
      <c r="J19" s="39" t="s">
        <v>146</v>
      </c>
      <c r="K19" s="39">
        <v>15</v>
      </c>
      <c r="L19" s="39" t="s">
        <v>156</v>
      </c>
      <c r="M19" s="39">
        <v>0</v>
      </c>
      <c r="N19" s="39" t="s">
        <v>20</v>
      </c>
      <c r="O19" s="39" t="s">
        <v>120</v>
      </c>
      <c r="P19" s="39" t="s">
        <v>19</v>
      </c>
      <c r="Q19" s="39" t="s">
        <v>154</v>
      </c>
      <c r="R19" s="39" t="s">
        <v>154</v>
      </c>
      <c r="S19" s="39"/>
      <c r="T19" s="39"/>
      <c r="U19" s="39" t="s">
        <v>25</v>
      </c>
      <c r="V19" s="39" t="s">
        <v>122</v>
      </c>
      <c r="W19" s="39" t="s">
        <v>149</v>
      </c>
      <c r="X19" s="39"/>
      <c r="Y19" s="39"/>
      <c r="Z19" s="39" t="s">
        <v>33</v>
      </c>
      <c r="AA19" s="39" t="s">
        <v>134</v>
      </c>
      <c r="AB19" s="39" t="s">
        <v>77</v>
      </c>
      <c r="AC19" s="39" t="s">
        <v>155</v>
      </c>
      <c r="AD19" s="39" t="s">
        <v>142</v>
      </c>
      <c r="AE19" s="39" t="s">
        <v>142</v>
      </c>
      <c r="AF19" s="39" t="s">
        <v>20</v>
      </c>
      <c r="AG19" s="39">
        <v>15</v>
      </c>
      <c r="AH19" s="39"/>
      <c r="AI19" s="39" t="s">
        <v>20</v>
      </c>
    </row>
    <row r="20" spans="1:35">
      <c r="A20" s="38">
        <f>SUMIFS(装箱指令单批量导入!E:E,装箱指令单批量导入!D:D,Z20,装箱指令单批量导入!A:A,D20)</f>
        <v>15</v>
      </c>
      <c r="B20" s="38">
        <f t="shared" si="0"/>
        <v>0</v>
      </c>
      <c r="C20" s="39" t="s">
        <v>114</v>
      </c>
      <c r="D20" s="39" t="s">
        <v>29</v>
      </c>
      <c r="E20" s="39" t="s">
        <v>19</v>
      </c>
      <c r="F20" s="39" t="s">
        <v>30</v>
      </c>
      <c r="G20" s="39" t="s">
        <v>145</v>
      </c>
      <c r="H20" s="39" t="s">
        <v>116</v>
      </c>
      <c r="I20" s="39" t="s">
        <v>117</v>
      </c>
      <c r="J20" s="39" t="s">
        <v>146</v>
      </c>
      <c r="K20" s="39">
        <v>15</v>
      </c>
      <c r="L20" s="39" t="s">
        <v>156</v>
      </c>
      <c r="M20" s="39">
        <v>0</v>
      </c>
      <c r="N20" s="39" t="s">
        <v>20</v>
      </c>
      <c r="O20" s="39" t="s">
        <v>120</v>
      </c>
      <c r="P20" s="39" t="s">
        <v>19</v>
      </c>
      <c r="Q20" s="39" t="s">
        <v>154</v>
      </c>
      <c r="R20" s="39" t="s">
        <v>154</v>
      </c>
      <c r="S20" s="39"/>
      <c r="T20" s="39"/>
      <c r="U20" s="39" t="s">
        <v>25</v>
      </c>
      <c r="V20" s="39" t="s">
        <v>122</v>
      </c>
      <c r="W20" s="39" t="s">
        <v>149</v>
      </c>
      <c r="X20" s="39"/>
      <c r="Y20" s="39"/>
      <c r="Z20" s="39" t="s">
        <v>34</v>
      </c>
      <c r="AA20" s="39" t="s">
        <v>134</v>
      </c>
      <c r="AB20" s="39" t="s">
        <v>78</v>
      </c>
      <c r="AC20" s="39" t="s">
        <v>155</v>
      </c>
      <c r="AD20" s="39" t="s">
        <v>142</v>
      </c>
      <c r="AE20" s="39" t="s">
        <v>142</v>
      </c>
      <c r="AF20" s="39" t="s">
        <v>20</v>
      </c>
      <c r="AG20" s="39">
        <v>15</v>
      </c>
      <c r="AH20" s="39"/>
      <c r="AI20" s="39" t="s">
        <v>20</v>
      </c>
    </row>
    <row r="21" spans="1:35">
      <c r="A21" s="38">
        <f>SUMIFS(装箱指令单批量导入!E:E,装箱指令单批量导入!D:D,Z21,装箱指令单批量导入!A:A,D21)</f>
        <v>20</v>
      </c>
      <c r="B21" s="38">
        <f t="shared" si="0"/>
        <v>0</v>
      </c>
      <c r="C21" s="39" t="s">
        <v>114</v>
      </c>
      <c r="D21" s="39" t="s">
        <v>47</v>
      </c>
      <c r="E21" s="39" t="s">
        <v>19</v>
      </c>
      <c r="F21" s="39" t="s">
        <v>48</v>
      </c>
      <c r="G21" s="39" t="s">
        <v>115</v>
      </c>
      <c r="H21" s="39" t="s">
        <v>116</v>
      </c>
      <c r="I21" s="39" t="s">
        <v>117</v>
      </c>
      <c r="J21" s="39" t="s">
        <v>157</v>
      </c>
      <c r="K21" s="39">
        <v>20</v>
      </c>
      <c r="L21" s="39" t="s">
        <v>158</v>
      </c>
      <c r="M21" s="39">
        <v>0</v>
      </c>
      <c r="N21" s="39" t="s">
        <v>20</v>
      </c>
      <c r="O21" s="39" t="s">
        <v>120</v>
      </c>
      <c r="P21" s="39" t="s">
        <v>19</v>
      </c>
      <c r="Q21" s="39" t="s">
        <v>159</v>
      </c>
      <c r="R21" s="39" t="s">
        <v>159</v>
      </c>
      <c r="S21" s="39"/>
      <c r="T21" s="39"/>
      <c r="U21" s="39" t="s">
        <v>25</v>
      </c>
      <c r="V21" s="39" t="s">
        <v>122</v>
      </c>
      <c r="W21" s="39" t="s">
        <v>123</v>
      </c>
      <c r="X21" s="39"/>
      <c r="Y21" s="39"/>
      <c r="Z21" s="39" t="s">
        <v>49</v>
      </c>
      <c r="AA21" s="39" t="s">
        <v>160</v>
      </c>
      <c r="AB21" s="39" t="s">
        <v>75</v>
      </c>
      <c r="AC21" s="39"/>
      <c r="AD21" s="39" t="s">
        <v>142</v>
      </c>
      <c r="AE21" s="39" t="s">
        <v>142</v>
      </c>
      <c r="AF21" s="39" t="s">
        <v>20</v>
      </c>
      <c r="AG21" s="39">
        <v>20</v>
      </c>
      <c r="AH21" s="39"/>
      <c r="AI21" s="39" t="s">
        <v>20</v>
      </c>
    </row>
    <row r="22" spans="1:35">
      <c r="A22" s="38">
        <f>SUMIFS(装箱指令单批量导入!E:E,装箱指令单批量导入!D:D,Z22,装箱指令单批量导入!A:A,D22)</f>
        <v>33</v>
      </c>
      <c r="B22" s="38">
        <f t="shared" si="0"/>
        <v>0</v>
      </c>
      <c r="C22" s="39" t="s">
        <v>114</v>
      </c>
      <c r="D22" s="39" t="s">
        <v>47</v>
      </c>
      <c r="E22" s="39" t="s">
        <v>19</v>
      </c>
      <c r="F22" s="39" t="s">
        <v>48</v>
      </c>
      <c r="G22" s="39" t="s">
        <v>115</v>
      </c>
      <c r="H22" s="39" t="s">
        <v>116</v>
      </c>
      <c r="I22" s="39" t="s">
        <v>117</v>
      </c>
      <c r="J22" s="39" t="s">
        <v>157</v>
      </c>
      <c r="K22" s="39">
        <v>33</v>
      </c>
      <c r="L22" s="39" t="s">
        <v>161</v>
      </c>
      <c r="M22" s="39">
        <v>0</v>
      </c>
      <c r="N22" s="39" t="s">
        <v>20</v>
      </c>
      <c r="O22" s="39" t="s">
        <v>120</v>
      </c>
      <c r="P22" s="39" t="s">
        <v>19</v>
      </c>
      <c r="Q22" s="39" t="s">
        <v>159</v>
      </c>
      <c r="R22" s="39" t="s">
        <v>159</v>
      </c>
      <c r="S22" s="39"/>
      <c r="T22" s="39"/>
      <c r="U22" s="39" t="s">
        <v>25</v>
      </c>
      <c r="V22" s="39" t="s">
        <v>122</v>
      </c>
      <c r="W22" s="39" t="s">
        <v>123</v>
      </c>
      <c r="X22" s="39"/>
      <c r="Y22" s="39"/>
      <c r="Z22" s="39" t="s">
        <v>50</v>
      </c>
      <c r="AA22" s="39" t="s">
        <v>160</v>
      </c>
      <c r="AB22" s="39" t="s">
        <v>76</v>
      </c>
      <c r="AC22" s="39"/>
      <c r="AD22" s="39" t="s">
        <v>142</v>
      </c>
      <c r="AE22" s="39" t="s">
        <v>142</v>
      </c>
      <c r="AF22" s="39" t="s">
        <v>20</v>
      </c>
      <c r="AG22" s="39">
        <v>33</v>
      </c>
      <c r="AH22" s="39"/>
      <c r="AI22" s="39" t="s">
        <v>20</v>
      </c>
    </row>
    <row r="23" spans="1:35">
      <c r="A23" s="38">
        <f>SUMIFS(装箱指令单批量导入!E:E,装箱指令单批量导入!D:D,Z23,装箱指令单批量导入!A:A,D23)</f>
        <v>35</v>
      </c>
      <c r="B23" s="38">
        <f t="shared" si="0"/>
        <v>0</v>
      </c>
      <c r="C23" s="39" t="s">
        <v>114</v>
      </c>
      <c r="D23" s="39" t="s">
        <v>47</v>
      </c>
      <c r="E23" s="39" t="s">
        <v>19</v>
      </c>
      <c r="F23" s="39" t="s">
        <v>48</v>
      </c>
      <c r="G23" s="39" t="s">
        <v>115</v>
      </c>
      <c r="H23" s="39" t="s">
        <v>116</v>
      </c>
      <c r="I23" s="39" t="s">
        <v>117</v>
      </c>
      <c r="J23" s="39" t="s">
        <v>157</v>
      </c>
      <c r="K23" s="39">
        <v>35</v>
      </c>
      <c r="L23" s="39" t="s">
        <v>162</v>
      </c>
      <c r="M23" s="39">
        <v>0</v>
      </c>
      <c r="N23" s="39" t="s">
        <v>20</v>
      </c>
      <c r="O23" s="39" t="s">
        <v>120</v>
      </c>
      <c r="P23" s="39" t="s">
        <v>19</v>
      </c>
      <c r="Q23" s="39" t="s">
        <v>159</v>
      </c>
      <c r="R23" s="39" t="s">
        <v>159</v>
      </c>
      <c r="S23" s="39"/>
      <c r="T23" s="39"/>
      <c r="U23" s="39" t="s">
        <v>25</v>
      </c>
      <c r="V23" s="39" t="s">
        <v>122</v>
      </c>
      <c r="W23" s="39" t="s">
        <v>123</v>
      </c>
      <c r="X23" s="39"/>
      <c r="Y23" s="39"/>
      <c r="Z23" s="39" t="s">
        <v>51</v>
      </c>
      <c r="AA23" s="39" t="s">
        <v>160</v>
      </c>
      <c r="AB23" s="39" t="s">
        <v>77</v>
      </c>
      <c r="AC23" s="39"/>
      <c r="AD23" s="39" t="s">
        <v>142</v>
      </c>
      <c r="AE23" s="39" t="s">
        <v>142</v>
      </c>
      <c r="AF23" s="39" t="s">
        <v>20</v>
      </c>
      <c r="AG23" s="39">
        <v>35</v>
      </c>
      <c r="AH23" s="39"/>
      <c r="AI23" s="39" t="s">
        <v>20</v>
      </c>
    </row>
    <row r="24" spans="1:35">
      <c r="A24" s="38">
        <f>SUMIFS(装箱指令单批量导入!E:E,装箱指令单批量导入!D:D,Z24,装箱指令单批量导入!A:A,D24)</f>
        <v>10</v>
      </c>
      <c r="B24" s="38">
        <f t="shared" si="0"/>
        <v>0</v>
      </c>
      <c r="C24" s="39" t="s">
        <v>114</v>
      </c>
      <c r="D24" s="39" t="s">
        <v>47</v>
      </c>
      <c r="E24" s="39" t="s">
        <v>19</v>
      </c>
      <c r="F24" s="39" t="s">
        <v>48</v>
      </c>
      <c r="G24" s="39" t="s">
        <v>115</v>
      </c>
      <c r="H24" s="39" t="s">
        <v>116</v>
      </c>
      <c r="I24" s="39" t="s">
        <v>117</v>
      </c>
      <c r="J24" s="39" t="s">
        <v>157</v>
      </c>
      <c r="K24" s="39">
        <v>10</v>
      </c>
      <c r="L24" s="39" t="s">
        <v>163</v>
      </c>
      <c r="M24" s="39">
        <v>0</v>
      </c>
      <c r="N24" s="39" t="s">
        <v>20</v>
      </c>
      <c r="O24" s="39" t="s">
        <v>120</v>
      </c>
      <c r="P24" s="39" t="s">
        <v>19</v>
      </c>
      <c r="Q24" s="39" t="s">
        <v>159</v>
      </c>
      <c r="R24" s="39" t="s">
        <v>159</v>
      </c>
      <c r="S24" s="39"/>
      <c r="T24" s="39"/>
      <c r="U24" s="39" t="s">
        <v>25</v>
      </c>
      <c r="V24" s="39" t="s">
        <v>122</v>
      </c>
      <c r="W24" s="39" t="s">
        <v>123</v>
      </c>
      <c r="X24" s="39"/>
      <c r="Y24" s="39"/>
      <c r="Z24" s="39" t="s">
        <v>52</v>
      </c>
      <c r="AA24" s="39" t="s">
        <v>160</v>
      </c>
      <c r="AB24" s="39" t="s">
        <v>80</v>
      </c>
      <c r="AC24" s="39"/>
      <c r="AD24" s="39" t="s">
        <v>142</v>
      </c>
      <c r="AE24" s="39" t="s">
        <v>142</v>
      </c>
      <c r="AF24" s="39" t="s">
        <v>20</v>
      </c>
      <c r="AG24" s="39">
        <v>10</v>
      </c>
      <c r="AH24" s="39"/>
      <c r="AI24" s="39" t="s">
        <v>20</v>
      </c>
    </row>
    <row r="25" spans="1:35">
      <c r="A25" s="38">
        <f>SUMIFS(装箱指令单批量导入!E:E,装箱指令单批量导入!D:D,Z25,装箱指令单批量导入!A:A,D25)</f>
        <v>22</v>
      </c>
      <c r="B25" s="38">
        <f t="shared" si="0"/>
        <v>0</v>
      </c>
      <c r="C25" s="39" t="s">
        <v>114</v>
      </c>
      <c r="D25" s="39" t="s">
        <v>58</v>
      </c>
      <c r="E25" s="39" t="s">
        <v>19</v>
      </c>
      <c r="F25" s="39" t="s">
        <v>59</v>
      </c>
      <c r="G25" s="39" t="s">
        <v>164</v>
      </c>
      <c r="H25" s="39" t="s">
        <v>116</v>
      </c>
      <c r="I25" s="39" t="s">
        <v>117</v>
      </c>
      <c r="J25" s="39" t="s">
        <v>165</v>
      </c>
      <c r="K25" s="39">
        <v>22</v>
      </c>
      <c r="L25" s="39" t="s">
        <v>166</v>
      </c>
      <c r="M25" s="39">
        <v>0</v>
      </c>
      <c r="N25" s="39" t="s">
        <v>20</v>
      </c>
      <c r="O25" s="39" t="s">
        <v>120</v>
      </c>
      <c r="P25" s="39" t="s">
        <v>19</v>
      </c>
      <c r="Q25" s="39" t="s">
        <v>167</v>
      </c>
      <c r="R25" s="39" t="s">
        <v>167</v>
      </c>
      <c r="S25" s="39"/>
      <c r="T25" s="39"/>
      <c r="U25" s="39" t="s">
        <v>25</v>
      </c>
      <c r="V25" s="39" t="s">
        <v>122</v>
      </c>
      <c r="W25" s="39" t="s">
        <v>123</v>
      </c>
      <c r="X25" s="39"/>
      <c r="Y25" s="39"/>
      <c r="Z25" s="39" t="s">
        <v>60</v>
      </c>
      <c r="AA25" s="39" t="s">
        <v>124</v>
      </c>
      <c r="AB25" s="39" t="s">
        <v>75</v>
      </c>
      <c r="AC25" s="39"/>
      <c r="AD25" s="39" t="s">
        <v>142</v>
      </c>
      <c r="AE25" s="39" t="s">
        <v>142</v>
      </c>
      <c r="AF25" s="39" t="s">
        <v>20</v>
      </c>
      <c r="AG25" s="39">
        <v>22</v>
      </c>
      <c r="AH25" s="39"/>
      <c r="AI25" s="39" t="s">
        <v>20</v>
      </c>
    </row>
    <row r="26" spans="1:35">
      <c r="A26" s="38">
        <f>SUMIFS(装箱指令单批量导入!E:E,装箱指令单批量导入!D:D,Z26,装箱指令单批量导入!A:A,D26)</f>
        <v>43</v>
      </c>
      <c r="B26" s="38">
        <f t="shared" si="0"/>
        <v>0</v>
      </c>
      <c r="C26" s="39" t="s">
        <v>114</v>
      </c>
      <c r="D26" s="39" t="s">
        <v>58</v>
      </c>
      <c r="E26" s="39" t="s">
        <v>19</v>
      </c>
      <c r="F26" s="39" t="s">
        <v>59</v>
      </c>
      <c r="G26" s="39" t="s">
        <v>164</v>
      </c>
      <c r="H26" s="39" t="s">
        <v>116</v>
      </c>
      <c r="I26" s="39" t="s">
        <v>117</v>
      </c>
      <c r="J26" s="39" t="s">
        <v>165</v>
      </c>
      <c r="K26" s="39">
        <v>43</v>
      </c>
      <c r="L26" s="39" t="s">
        <v>168</v>
      </c>
      <c r="M26" s="39">
        <v>0</v>
      </c>
      <c r="N26" s="39" t="s">
        <v>20</v>
      </c>
      <c r="O26" s="39" t="s">
        <v>120</v>
      </c>
      <c r="P26" s="39" t="s">
        <v>19</v>
      </c>
      <c r="Q26" s="39" t="s">
        <v>167</v>
      </c>
      <c r="R26" s="39" t="s">
        <v>167</v>
      </c>
      <c r="S26" s="39"/>
      <c r="T26" s="39"/>
      <c r="U26" s="39" t="s">
        <v>25</v>
      </c>
      <c r="V26" s="39" t="s">
        <v>122</v>
      </c>
      <c r="W26" s="39" t="s">
        <v>123</v>
      </c>
      <c r="X26" s="39"/>
      <c r="Y26" s="39"/>
      <c r="Z26" s="39" t="s">
        <v>61</v>
      </c>
      <c r="AA26" s="39" t="s">
        <v>124</v>
      </c>
      <c r="AB26" s="39" t="s">
        <v>76</v>
      </c>
      <c r="AC26" s="39"/>
      <c r="AD26" s="39" t="s">
        <v>142</v>
      </c>
      <c r="AE26" s="39" t="s">
        <v>142</v>
      </c>
      <c r="AF26" s="39" t="s">
        <v>20</v>
      </c>
      <c r="AG26" s="39">
        <v>43</v>
      </c>
      <c r="AH26" s="39"/>
      <c r="AI26" s="39" t="s">
        <v>20</v>
      </c>
    </row>
    <row r="27" spans="1:35">
      <c r="A27" s="38">
        <f>SUMIFS(装箱指令单批量导入!E:E,装箱指令单批量导入!D:D,Z27,装箱指令单批量导入!A:A,D27)</f>
        <v>41</v>
      </c>
      <c r="B27" s="38">
        <f t="shared" si="0"/>
        <v>0</v>
      </c>
      <c r="C27" s="39" t="s">
        <v>114</v>
      </c>
      <c r="D27" s="39" t="s">
        <v>58</v>
      </c>
      <c r="E27" s="39" t="s">
        <v>19</v>
      </c>
      <c r="F27" s="39" t="s">
        <v>59</v>
      </c>
      <c r="G27" s="39" t="s">
        <v>164</v>
      </c>
      <c r="H27" s="39" t="s">
        <v>116</v>
      </c>
      <c r="I27" s="39" t="s">
        <v>117</v>
      </c>
      <c r="J27" s="39" t="s">
        <v>165</v>
      </c>
      <c r="K27" s="39">
        <v>41</v>
      </c>
      <c r="L27" s="39" t="s">
        <v>169</v>
      </c>
      <c r="M27" s="39">
        <v>0</v>
      </c>
      <c r="N27" s="39" t="s">
        <v>20</v>
      </c>
      <c r="O27" s="39" t="s">
        <v>120</v>
      </c>
      <c r="P27" s="39" t="s">
        <v>19</v>
      </c>
      <c r="Q27" s="39" t="s">
        <v>167</v>
      </c>
      <c r="R27" s="39" t="s">
        <v>167</v>
      </c>
      <c r="S27" s="39"/>
      <c r="T27" s="39"/>
      <c r="U27" s="39" t="s">
        <v>25</v>
      </c>
      <c r="V27" s="39" t="s">
        <v>122</v>
      </c>
      <c r="W27" s="39" t="s">
        <v>123</v>
      </c>
      <c r="X27" s="39"/>
      <c r="Y27" s="39"/>
      <c r="Z27" s="39" t="s">
        <v>62</v>
      </c>
      <c r="AA27" s="39" t="s">
        <v>124</v>
      </c>
      <c r="AB27" s="39" t="s">
        <v>77</v>
      </c>
      <c r="AC27" s="39"/>
      <c r="AD27" s="39" t="s">
        <v>142</v>
      </c>
      <c r="AE27" s="39" t="s">
        <v>142</v>
      </c>
      <c r="AF27" s="39" t="s">
        <v>20</v>
      </c>
      <c r="AG27" s="39">
        <v>41</v>
      </c>
      <c r="AH27" s="39"/>
      <c r="AI27" s="39" t="s">
        <v>20</v>
      </c>
    </row>
    <row r="28" spans="1:35">
      <c r="A28" s="38">
        <f>SUMIFS(装箱指令单批量导入!E:E,装箱指令单批量导入!D:D,Z28,装箱指令单批量导入!A:A,D28)</f>
        <v>22</v>
      </c>
      <c r="B28" s="38">
        <f t="shared" si="0"/>
        <v>0</v>
      </c>
      <c r="C28" s="39" t="s">
        <v>114</v>
      </c>
      <c r="D28" s="39" t="s">
        <v>63</v>
      </c>
      <c r="E28" s="39" t="s">
        <v>19</v>
      </c>
      <c r="F28" s="39" t="s">
        <v>64</v>
      </c>
      <c r="G28" s="39" t="s">
        <v>170</v>
      </c>
      <c r="H28" s="39" t="s">
        <v>116</v>
      </c>
      <c r="I28" s="39" t="s">
        <v>117</v>
      </c>
      <c r="J28" s="39" t="s">
        <v>171</v>
      </c>
      <c r="K28" s="39">
        <v>22</v>
      </c>
      <c r="L28" s="39" t="s">
        <v>172</v>
      </c>
      <c r="M28" s="39">
        <v>0</v>
      </c>
      <c r="N28" s="39" t="s">
        <v>20</v>
      </c>
      <c r="O28" s="39" t="s">
        <v>120</v>
      </c>
      <c r="P28" s="39" t="s">
        <v>19</v>
      </c>
      <c r="Q28" s="39" t="s">
        <v>173</v>
      </c>
      <c r="R28" s="39" t="s">
        <v>173</v>
      </c>
      <c r="S28" s="39"/>
      <c r="T28" s="39"/>
      <c r="U28" s="39" t="s">
        <v>25</v>
      </c>
      <c r="V28" s="39" t="s">
        <v>122</v>
      </c>
      <c r="W28" s="39" t="s">
        <v>123</v>
      </c>
      <c r="X28" s="39"/>
      <c r="Y28" s="39"/>
      <c r="Z28" s="39" t="s">
        <v>65</v>
      </c>
      <c r="AA28" s="39" t="s">
        <v>134</v>
      </c>
      <c r="AB28" s="39" t="s">
        <v>75</v>
      </c>
      <c r="AC28" s="39"/>
      <c r="AD28" s="39" t="s">
        <v>142</v>
      </c>
      <c r="AE28" s="39" t="s">
        <v>142</v>
      </c>
      <c r="AF28" s="39" t="s">
        <v>20</v>
      </c>
      <c r="AG28" s="39">
        <v>22</v>
      </c>
      <c r="AH28" s="39"/>
      <c r="AI28" s="39" t="s">
        <v>20</v>
      </c>
    </row>
    <row r="29" spans="1:35">
      <c r="A29" s="38">
        <f>SUMIFS(装箱指令单批量导入!E:E,装箱指令单批量导入!D:D,Z29,装箱指令单批量导入!A:A,D29)</f>
        <v>49</v>
      </c>
      <c r="B29" s="38">
        <f t="shared" si="0"/>
        <v>0</v>
      </c>
      <c r="C29" s="39" t="s">
        <v>114</v>
      </c>
      <c r="D29" s="39" t="s">
        <v>63</v>
      </c>
      <c r="E29" s="39" t="s">
        <v>19</v>
      </c>
      <c r="F29" s="39" t="s">
        <v>64</v>
      </c>
      <c r="G29" s="39" t="s">
        <v>170</v>
      </c>
      <c r="H29" s="39" t="s">
        <v>116</v>
      </c>
      <c r="I29" s="39" t="s">
        <v>117</v>
      </c>
      <c r="J29" s="39" t="s">
        <v>171</v>
      </c>
      <c r="K29" s="39">
        <v>49</v>
      </c>
      <c r="L29" s="39" t="s">
        <v>174</v>
      </c>
      <c r="M29" s="39">
        <v>0</v>
      </c>
      <c r="N29" s="39" t="s">
        <v>20</v>
      </c>
      <c r="O29" s="39" t="s">
        <v>120</v>
      </c>
      <c r="P29" s="39" t="s">
        <v>19</v>
      </c>
      <c r="Q29" s="39" t="s">
        <v>173</v>
      </c>
      <c r="R29" s="39" t="s">
        <v>173</v>
      </c>
      <c r="S29" s="39"/>
      <c r="T29" s="39"/>
      <c r="U29" s="39" t="s">
        <v>25</v>
      </c>
      <c r="V29" s="39" t="s">
        <v>122</v>
      </c>
      <c r="W29" s="39" t="s">
        <v>123</v>
      </c>
      <c r="X29" s="39"/>
      <c r="Y29" s="39"/>
      <c r="Z29" s="39" t="s">
        <v>66</v>
      </c>
      <c r="AA29" s="39" t="s">
        <v>134</v>
      </c>
      <c r="AB29" s="39" t="s">
        <v>76</v>
      </c>
      <c r="AC29" s="39"/>
      <c r="AD29" s="39" t="s">
        <v>142</v>
      </c>
      <c r="AE29" s="39" t="s">
        <v>142</v>
      </c>
      <c r="AF29" s="39" t="s">
        <v>20</v>
      </c>
      <c r="AG29" s="39">
        <v>49</v>
      </c>
      <c r="AH29" s="39"/>
      <c r="AI29" s="39" t="s">
        <v>20</v>
      </c>
    </row>
    <row r="30" spans="1:35">
      <c r="A30" s="38">
        <f>SUMIFS(装箱指令单批量导入!E:E,装箱指令单批量导入!D:D,Z30,装箱指令单批量导入!A:A,D30)</f>
        <v>35</v>
      </c>
      <c r="B30" s="38">
        <f t="shared" si="0"/>
        <v>0</v>
      </c>
      <c r="C30" s="39" t="s">
        <v>114</v>
      </c>
      <c r="D30" s="39" t="s">
        <v>63</v>
      </c>
      <c r="E30" s="39" t="s">
        <v>19</v>
      </c>
      <c r="F30" s="39" t="s">
        <v>64</v>
      </c>
      <c r="G30" s="39" t="s">
        <v>170</v>
      </c>
      <c r="H30" s="39" t="s">
        <v>116</v>
      </c>
      <c r="I30" s="39" t="s">
        <v>117</v>
      </c>
      <c r="J30" s="39" t="s">
        <v>171</v>
      </c>
      <c r="K30" s="39">
        <v>35</v>
      </c>
      <c r="L30" s="39" t="s">
        <v>175</v>
      </c>
      <c r="M30" s="39">
        <v>0</v>
      </c>
      <c r="N30" s="39" t="s">
        <v>20</v>
      </c>
      <c r="O30" s="39" t="s">
        <v>120</v>
      </c>
      <c r="P30" s="39" t="s">
        <v>19</v>
      </c>
      <c r="Q30" s="39" t="s">
        <v>173</v>
      </c>
      <c r="R30" s="39" t="s">
        <v>173</v>
      </c>
      <c r="S30" s="39"/>
      <c r="T30" s="39"/>
      <c r="U30" s="39" t="s">
        <v>25</v>
      </c>
      <c r="V30" s="39" t="s">
        <v>122</v>
      </c>
      <c r="W30" s="39" t="s">
        <v>123</v>
      </c>
      <c r="X30" s="39"/>
      <c r="Y30" s="39"/>
      <c r="Z30" s="39" t="s">
        <v>67</v>
      </c>
      <c r="AA30" s="39" t="s">
        <v>134</v>
      </c>
      <c r="AB30" s="39" t="s">
        <v>77</v>
      </c>
      <c r="AC30" s="39"/>
      <c r="AD30" s="39" t="s">
        <v>142</v>
      </c>
      <c r="AE30" s="39" t="s">
        <v>142</v>
      </c>
      <c r="AF30" s="39" t="s">
        <v>20</v>
      </c>
      <c r="AG30" s="39">
        <v>35</v>
      </c>
      <c r="AH30" s="39"/>
      <c r="AI30" s="39" t="s">
        <v>20</v>
      </c>
    </row>
    <row r="31" spans="1:35">
      <c r="A31" s="38">
        <f>SUMIFS(装箱指令单批量导入!E:E,装箱指令单批量导入!D:D,Z31,装箱指令单批量导入!A:A,D31)</f>
        <v>10</v>
      </c>
      <c r="B31" s="38">
        <f t="shared" si="0"/>
        <v>0</v>
      </c>
      <c r="C31" s="39" t="s">
        <v>114</v>
      </c>
      <c r="D31" s="39" t="s">
        <v>63</v>
      </c>
      <c r="E31" s="39" t="s">
        <v>19</v>
      </c>
      <c r="F31" s="39" t="s">
        <v>64</v>
      </c>
      <c r="G31" s="39" t="s">
        <v>170</v>
      </c>
      <c r="H31" s="39" t="s">
        <v>116</v>
      </c>
      <c r="I31" s="39" t="s">
        <v>117</v>
      </c>
      <c r="J31" s="39" t="s">
        <v>171</v>
      </c>
      <c r="K31" s="39">
        <v>10</v>
      </c>
      <c r="L31" s="39" t="s">
        <v>176</v>
      </c>
      <c r="M31" s="39">
        <v>0</v>
      </c>
      <c r="N31" s="39" t="s">
        <v>20</v>
      </c>
      <c r="O31" s="39" t="s">
        <v>120</v>
      </c>
      <c r="P31" s="39" t="s">
        <v>19</v>
      </c>
      <c r="Q31" s="39" t="s">
        <v>173</v>
      </c>
      <c r="R31" s="39" t="s">
        <v>173</v>
      </c>
      <c r="S31" s="39"/>
      <c r="T31" s="39"/>
      <c r="U31" s="39" t="s">
        <v>25</v>
      </c>
      <c r="V31" s="39" t="s">
        <v>122</v>
      </c>
      <c r="W31" s="39" t="s">
        <v>123</v>
      </c>
      <c r="X31" s="39"/>
      <c r="Y31" s="39"/>
      <c r="Z31" s="39" t="s">
        <v>68</v>
      </c>
      <c r="AA31" s="39" t="s">
        <v>134</v>
      </c>
      <c r="AB31" s="39" t="s">
        <v>78</v>
      </c>
      <c r="AC31" s="39"/>
      <c r="AD31" s="39" t="s">
        <v>142</v>
      </c>
      <c r="AE31" s="39" t="s">
        <v>142</v>
      </c>
      <c r="AF31" s="39" t="s">
        <v>20</v>
      </c>
      <c r="AG31" s="39">
        <v>10</v>
      </c>
      <c r="AH31" s="39"/>
      <c r="AI31" s="39" t="s">
        <v>20</v>
      </c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D4" sqref="D4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177</v>
      </c>
      <c r="B3" t="s">
        <v>178</v>
      </c>
      <c r="C3" t="s">
        <v>73</v>
      </c>
      <c r="D3" t="s">
        <v>179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180</v>
      </c>
      <c r="D4" t="s">
        <v>181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180</v>
      </c>
      <c r="D5" t="s">
        <v>182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180</v>
      </c>
      <c r="D6" t="s">
        <v>183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180</v>
      </c>
      <c r="D7" t="s">
        <v>184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180</v>
      </c>
      <c r="D8" t="s">
        <v>185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180</v>
      </c>
      <c r="D9" t="s">
        <v>186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180</v>
      </c>
      <c r="D10" t="s">
        <v>187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180</v>
      </c>
      <c r="D11" t="s">
        <v>188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180</v>
      </c>
      <c r="D12" t="s">
        <v>189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180</v>
      </c>
      <c r="D13" t="s">
        <v>190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180</v>
      </c>
      <c r="D14" t="s">
        <v>191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180</v>
      </c>
      <c r="D15" t="s">
        <v>192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180</v>
      </c>
      <c r="D16" t="s">
        <v>193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180</v>
      </c>
      <c r="D17" t="s">
        <v>194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180</v>
      </c>
      <c r="D18" t="s">
        <v>195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180</v>
      </c>
      <c r="D19" t="s">
        <v>196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180</v>
      </c>
      <c r="D20" t="s">
        <v>197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180</v>
      </c>
      <c r="D21" t="s">
        <v>198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180</v>
      </c>
      <c r="D22" t="s">
        <v>199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180</v>
      </c>
      <c r="D23" t="s">
        <v>200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180</v>
      </c>
      <c r="D24" t="s">
        <v>201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180</v>
      </c>
      <c r="D25" t="s">
        <v>202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180</v>
      </c>
      <c r="D26" t="s">
        <v>203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180</v>
      </c>
      <c r="D27" t="s">
        <v>204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180</v>
      </c>
      <c r="D28" t="s">
        <v>205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180</v>
      </c>
      <c r="D29" t="s">
        <v>206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180</v>
      </c>
      <c r="D30" t="s">
        <v>207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180</v>
      </c>
      <c r="D31" t="s">
        <v>208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180</v>
      </c>
      <c r="D32" t="s">
        <v>209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180</v>
      </c>
      <c r="D33" t="s">
        <v>210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180</v>
      </c>
      <c r="D34" t="s">
        <v>211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180</v>
      </c>
      <c r="D35" t="s">
        <v>212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180</v>
      </c>
      <c r="D36" t="s">
        <v>213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180</v>
      </c>
      <c r="D37" t="s">
        <v>214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180</v>
      </c>
      <c r="D38" t="s">
        <v>215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180</v>
      </c>
      <c r="D39" t="s">
        <v>216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180</v>
      </c>
      <c r="D40" t="s">
        <v>217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180</v>
      </c>
      <c r="D41" t="s">
        <v>218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180</v>
      </c>
      <c r="D42" t="s">
        <v>219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180</v>
      </c>
      <c r="D43" t="s">
        <v>220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180</v>
      </c>
      <c r="D44" t="s">
        <v>221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180</v>
      </c>
      <c r="D45" t="s">
        <v>222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73</v>
      </c>
      <c r="D46" t="s">
        <v>181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73</v>
      </c>
      <c r="D47" t="s">
        <v>182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73</v>
      </c>
      <c r="D48" t="s">
        <v>183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73</v>
      </c>
      <c r="D49" t="s">
        <v>184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73</v>
      </c>
      <c r="D50" t="s">
        <v>185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73</v>
      </c>
      <c r="D51" t="s">
        <v>186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73</v>
      </c>
      <c r="D52" t="s">
        <v>187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73</v>
      </c>
      <c r="D53" t="s">
        <v>188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73</v>
      </c>
      <c r="D54" t="s">
        <v>189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73</v>
      </c>
      <c r="D55" t="s">
        <v>190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73</v>
      </c>
      <c r="D56" t="s">
        <v>191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73</v>
      </c>
      <c r="D57" t="s">
        <v>192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73</v>
      </c>
      <c r="D58" t="s">
        <v>193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73</v>
      </c>
      <c r="D59" t="s">
        <v>194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73</v>
      </c>
      <c r="D60" t="s">
        <v>195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73</v>
      </c>
      <c r="D61" t="s">
        <v>196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73</v>
      </c>
      <c r="D62" t="s">
        <v>197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73</v>
      </c>
      <c r="D63" t="s">
        <v>198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73</v>
      </c>
      <c r="D64" t="s">
        <v>199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73</v>
      </c>
      <c r="D65" t="s">
        <v>200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73</v>
      </c>
      <c r="D66" t="s">
        <v>201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73</v>
      </c>
      <c r="D67" t="s">
        <v>202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73</v>
      </c>
      <c r="D68" t="s">
        <v>203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73</v>
      </c>
      <c r="D69" t="s">
        <v>204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73</v>
      </c>
      <c r="D70" t="s">
        <v>205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73</v>
      </c>
      <c r="D71" t="s">
        <v>206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73</v>
      </c>
      <c r="D72" t="s">
        <v>207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73</v>
      </c>
      <c r="D73" t="s">
        <v>208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73</v>
      </c>
      <c r="D74" t="s">
        <v>209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73</v>
      </c>
      <c r="D75" t="s">
        <v>210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73</v>
      </c>
      <c r="D76" t="s">
        <v>211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73</v>
      </c>
      <c r="D77" t="s">
        <v>212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73</v>
      </c>
      <c r="D78" t="s">
        <v>213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73</v>
      </c>
      <c r="D79" t="s">
        <v>214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73</v>
      </c>
      <c r="D80" t="s">
        <v>215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73</v>
      </c>
      <c r="D81" t="s">
        <v>216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73</v>
      </c>
      <c r="D82" t="s">
        <v>217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73</v>
      </c>
      <c r="D83" t="s">
        <v>218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73</v>
      </c>
      <c r="D84" t="s">
        <v>219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73</v>
      </c>
      <c r="D85" t="s">
        <v>220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73</v>
      </c>
      <c r="D86" t="s">
        <v>221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73</v>
      </c>
      <c r="D87" t="s">
        <v>222</v>
      </c>
      <c r="E87">
        <v>0</v>
      </c>
      <c r="F87">
        <f t="shared" si="8"/>
        <v>0</v>
      </c>
    </row>
    <row r="88" spans="1:6">
      <c r="A88" t="str">
        <f t="shared" si="6"/>
        <v>广州期货仓MC204S-0170-A1B0</v>
      </c>
      <c r="B88" t="str">
        <f t="shared" si="7"/>
        <v>广州期货仓M</v>
      </c>
      <c r="C88" t="s">
        <v>17</v>
      </c>
      <c r="D88" t="s">
        <v>181</v>
      </c>
      <c r="E88">
        <v>3</v>
      </c>
      <c r="F88">
        <f t="shared" si="8"/>
        <v>3</v>
      </c>
    </row>
    <row r="89" spans="1:6">
      <c r="A89" t="str">
        <f t="shared" si="6"/>
        <v>广州期货仓XSC204S-0170-A1B0</v>
      </c>
      <c r="B89" t="str">
        <f t="shared" si="7"/>
        <v>广州期货仓XS</v>
      </c>
      <c r="C89" t="s">
        <v>17</v>
      </c>
      <c r="D89" t="s">
        <v>182</v>
      </c>
      <c r="E89">
        <v>0</v>
      </c>
      <c r="F89">
        <f t="shared" si="8"/>
        <v>0</v>
      </c>
    </row>
    <row r="90" spans="1:6">
      <c r="A90" t="str">
        <f t="shared" si="6"/>
        <v>广州期货仓SC204S-0170-A1B0</v>
      </c>
      <c r="B90" t="str">
        <f t="shared" si="7"/>
        <v>广州期货仓S</v>
      </c>
      <c r="C90" t="s">
        <v>17</v>
      </c>
      <c r="D90" t="s">
        <v>183</v>
      </c>
      <c r="E90">
        <v>2</v>
      </c>
      <c r="F90">
        <f t="shared" si="8"/>
        <v>2</v>
      </c>
    </row>
    <row r="91" spans="1:6">
      <c r="A91" t="str">
        <f t="shared" si="6"/>
        <v>武汉XLC204S-0170-A1B0</v>
      </c>
      <c r="B91" t="str">
        <f t="shared" si="7"/>
        <v>武汉XL</v>
      </c>
      <c r="C91" t="s">
        <v>17</v>
      </c>
      <c r="D91" t="s">
        <v>184</v>
      </c>
      <c r="F91">
        <f t="shared" si="8"/>
        <v>0</v>
      </c>
    </row>
    <row r="92" spans="1:6">
      <c r="A92" t="str">
        <f t="shared" si="6"/>
        <v>武汉FC204S-0170-A1B0</v>
      </c>
      <c r="B92" t="str">
        <f t="shared" si="7"/>
        <v>武汉F</v>
      </c>
      <c r="C92" t="s">
        <v>17</v>
      </c>
      <c r="D92" t="s">
        <v>185</v>
      </c>
      <c r="F92">
        <f t="shared" si="8"/>
        <v>0</v>
      </c>
    </row>
    <row r="93" spans="1:6">
      <c r="A93" t="str">
        <f t="shared" si="6"/>
        <v>武汉XXLC204S-0170-A1B0</v>
      </c>
      <c r="B93" t="str">
        <f t="shared" si="7"/>
        <v>武汉XXL</v>
      </c>
      <c r="C93" t="s">
        <v>17</v>
      </c>
      <c r="D93" t="s">
        <v>186</v>
      </c>
      <c r="F93">
        <f t="shared" si="8"/>
        <v>0</v>
      </c>
    </row>
    <row r="94" spans="1:6">
      <c r="A94" t="str">
        <f t="shared" si="6"/>
        <v>武汉XSC204S-0170-A1B0</v>
      </c>
      <c r="B94" t="str">
        <f t="shared" si="7"/>
        <v>武汉XS</v>
      </c>
      <c r="C94" t="s">
        <v>17</v>
      </c>
      <c r="D94" t="s">
        <v>187</v>
      </c>
      <c r="F94">
        <f t="shared" ref="F94:F123" si="9">E94</f>
        <v>0</v>
      </c>
    </row>
    <row r="95" spans="1:6">
      <c r="A95" t="str">
        <f t="shared" si="6"/>
        <v>武汉LC204S-0170-A1B0</v>
      </c>
      <c r="B95" t="str">
        <f t="shared" si="7"/>
        <v>武汉L</v>
      </c>
      <c r="C95" t="s">
        <v>17</v>
      </c>
      <c r="D95" t="s">
        <v>188</v>
      </c>
      <c r="F95">
        <f t="shared" si="9"/>
        <v>0</v>
      </c>
    </row>
    <row r="96" spans="1:6">
      <c r="A96" t="str">
        <f t="shared" si="6"/>
        <v>武汉MC204S-0170-A1B0</v>
      </c>
      <c r="B96" t="str">
        <f t="shared" si="7"/>
        <v>武汉M</v>
      </c>
      <c r="C96" t="s">
        <v>17</v>
      </c>
      <c r="D96" t="s">
        <v>189</v>
      </c>
      <c r="F96">
        <f t="shared" si="9"/>
        <v>0</v>
      </c>
    </row>
    <row r="97" spans="1:6">
      <c r="A97" t="str">
        <f t="shared" si="6"/>
        <v>武汉SC204S-0170-A1B0</v>
      </c>
      <c r="B97" t="str">
        <f t="shared" si="7"/>
        <v>武汉S</v>
      </c>
      <c r="C97" t="s">
        <v>17</v>
      </c>
      <c r="D97" t="s">
        <v>190</v>
      </c>
      <c r="F97">
        <f t="shared" si="9"/>
        <v>0</v>
      </c>
    </row>
    <row r="98" spans="1:6">
      <c r="A98" t="str">
        <f t="shared" si="6"/>
        <v>广州期货仓FC204S-0170-A1B0</v>
      </c>
      <c r="B98" t="str">
        <f t="shared" si="7"/>
        <v>广州期货仓F</v>
      </c>
      <c r="C98" t="s">
        <v>17</v>
      </c>
      <c r="D98" t="s">
        <v>191</v>
      </c>
      <c r="F98">
        <f t="shared" si="9"/>
        <v>0</v>
      </c>
    </row>
    <row r="99" spans="1:6">
      <c r="A99" t="str">
        <f t="shared" si="6"/>
        <v>南浦拍照样衣仓XSC204S-0170-A1B0</v>
      </c>
      <c r="B99" t="str">
        <f t="shared" si="7"/>
        <v>南浦拍照样衣仓XS</v>
      </c>
      <c r="C99" t="s">
        <v>17</v>
      </c>
      <c r="D99" t="s">
        <v>192</v>
      </c>
      <c r="F99">
        <f t="shared" si="9"/>
        <v>0</v>
      </c>
    </row>
    <row r="100" spans="1:6">
      <c r="A100" t="str">
        <f t="shared" si="6"/>
        <v>南浦拍照样衣仓MC204S-0170-A1B0</v>
      </c>
      <c r="B100" t="str">
        <f t="shared" si="7"/>
        <v>南浦拍照样衣仓M</v>
      </c>
      <c r="C100" t="s">
        <v>17</v>
      </c>
      <c r="D100" t="s">
        <v>193</v>
      </c>
      <c r="F100">
        <f t="shared" si="9"/>
        <v>0</v>
      </c>
    </row>
    <row r="101" spans="1:6">
      <c r="A101" t="str">
        <f t="shared" ref="A101:A123" si="10">B101&amp;C101</f>
        <v>南浦拍照样衣仓SC204S-0170-A1B0</v>
      </c>
      <c r="B101" t="str">
        <f t="shared" ref="B101:B123" si="11">RIGHT(D101,LEN(D101)-FIND(":",D101,1))</f>
        <v>南浦拍照样衣仓S</v>
      </c>
      <c r="C101" t="s">
        <v>17</v>
      </c>
      <c r="D101" t="s">
        <v>194</v>
      </c>
      <c r="F101">
        <f t="shared" si="9"/>
        <v>0</v>
      </c>
    </row>
    <row r="102" spans="1:6">
      <c r="A102" t="str">
        <f t="shared" si="10"/>
        <v>南浦正品仓FC204S-0170-A1B0</v>
      </c>
      <c r="B102" t="str">
        <f t="shared" si="11"/>
        <v>南浦正品仓F</v>
      </c>
      <c r="C102" t="s">
        <v>17</v>
      </c>
      <c r="D102" t="s">
        <v>195</v>
      </c>
      <c r="E102">
        <v>0</v>
      </c>
      <c r="F102">
        <f t="shared" si="9"/>
        <v>0</v>
      </c>
    </row>
    <row r="103" spans="1:6">
      <c r="A103" t="str">
        <f t="shared" si="10"/>
        <v>广州期货仓XXLC204S-0170-A1B0</v>
      </c>
      <c r="B103" t="str">
        <f t="shared" si="11"/>
        <v>广州期货仓XXL</v>
      </c>
      <c r="C103" t="s">
        <v>17</v>
      </c>
      <c r="D103" t="s">
        <v>196</v>
      </c>
      <c r="F103">
        <f t="shared" si="9"/>
        <v>0</v>
      </c>
    </row>
    <row r="104" spans="1:6">
      <c r="A104" t="str">
        <f t="shared" si="10"/>
        <v>广州期货仓XLC204S-0170-A1B0</v>
      </c>
      <c r="B104" t="str">
        <f t="shared" si="11"/>
        <v>广州期货仓XL</v>
      </c>
      <c r="C104" t="s">
        <v>17</v>
      </c>
      <c r="D104" t="s">
        <v>197</v>
      </c>
      <c r="E104">
        <v>2</v>
      </c>
      <c r="F104">
        <f t="shared" si="9"/>
        <v>2</v>
      </c>
    </row>
    <row r="105" spans="1:6">
      <c r="A105" t="str">
        <f t="shared" si="10"/>
        <v>广州期货仓LC204S-0170-A1B0</v>
      </c>
      <c r="B105" t="str">
        <f t="shared" si="11"/>
        <v>广州期货仓L</v>
      </c>
      <c r="C105" t="s">
        <v>17</v>
      </c>
      <c r="D105" t="s">
        <v>198</v>
      </c>
      <c r="E105">
        <v>3</v>
      </c>
      <c r="F105">
        <f t="shared" si="9"/>
        <v>3</v>
      </c>
    </row>
    <row r="106" spans="1:6">
      <c r="A106" t="str">
        <f t="shared" si="10"/>
        <v>南浦正品仓XXLC204S-0170-A1B0</v>
      </c>
      <c r="B106" t="str">
        <f t="shared" si="11"/>
        <v>南浦正品仓XXL</v>
      </c>
      <c r="C106" t="s">
        <v>17</v>
      </c>
      <c r="D106" t="s">
        <v>199</v>
      </c>
      <c r="F106">
        <f t="shared" si="9"/>
        <v>0</v>
      </c>
    </row>
    <row r="107" spans="1:6">
      <c r="A107" t="str">
        <f t="shared" si="10"/>
        <v>南浦正品仓XLC204S-0170-A1B0</v>
      </c>
      <c r="B107" t="str">
        <f t="shared" si="11"/>
        <v>南浦正品仓XL</v>
      </c>
      <c r="C107" t="s">
        <v>17</v>
      </c>
      <c r="D107" t="s">
        <v>200</v>
      </c>
      <c r="E107">
        <v>1</v>
      </c>
      <c r="F107">
        <f t="shared" si="9"/>
        <v>1</v>
      </c>
    </row>
    <row r="108" spans="1:6">
      <c r="A108" t="str">
        <f t="shared" si="10"/>
        <v>南浦正品仓LC204S-0170-A1B0</v>
      </c>
      <c r="B108" t="str">
        <f t="shared" si="11"/>
        <v>南浦正品仓L</v>
      </c>
      <c r="C108" t="s">
        <v>17</v>
      </c>
      <c r="D108" t="s">
        <v>201</v>
      </c>
      <c r="E108">
        <v>3</v>
      </c>
      <c r="F108">
        <f t="shared" si="9"/>
        <v>3</v>
      </c>
    </row>
    <row r="109" spans="1:6">
      <c r="A109" t="str">
        <f t="shared" si="10"/>
        <v>南浦正品仓MC204S-0170-A1B0</v>
      </c>
      <c r="B109" t="str">
        <f t="shared" si="11"/>
        <v>南浦正品仓M</v>
      </c>
      <c r="C109" t="s">
        <v>17</v>
      </c>
      <c r="D109" t="s">
        <v>202</v>
      </c>
      <c r="E109">
        <v>2</v>
      </c>
      <c r="F109">
        <f t="shared" si="9"/>
        <v>2</v>
      </c>
    </row>
    <row r="110" spans="1:6">
      <c r="A110" t="str">
        <f t="shared" si="10"/>
        <v>南浦正品仓SC204S-0170-A1B0</v>
      </c>
      <c r="B110" t="str">
        <f t="shared" si="11"/>
        <v>南浦正品仓S</v>
      </c>
      <c r="C110" t="s">
        <v>17</v>
      </c>
      <c r="D110" t="s">
        <v>203</v>
      </c>
      <c r="E110">
        <v>1</v>
      </c>
      <c r="F110">
        <f t="shared" si="9"/>
        <v>1</v>
      </c>
    </row>
    <row r="111" spans="1:6">
      <c r="A111" t="str">
        <f t="shared" si="10"/>
        <v>南浦正品仓XSC204S-0170-A1B0</v>
      </c>
      <c r="B111" t="str">
        <f t="shared" si="11"/>
        <v>南浦正品仓XS</v>
      </c>
      <c r="C111" t="s">
        <v>17</v>
      </c>
      <c r="D111" t="s">
        <v>204</v>
      </c>
      <c r="E111">
        <v>0</v>
      </c>
      <c r="F111">
        <f t="shared" si="9"/>
        <v>0</v>
      </c>
    </row>
    <row r="112" spans="1:6">
      <c r="A112" t="str">
        <f t="shared" si="10"/>
        <v>大货样衣仓XXLC204S-0170-A1B0</v>
      </c>
      <c r="B112" t="str">
        <f t="shared" si="11"/>
        <v>大货样衣仓XXL</v>
      </c>
      <c r="C112" t="s">
        <v>17</v>
      </c>
      <c r="D112" t="s">
        <v>205</v>
      </c>
      <c r="F112">
        <f t="shared" si="9"/>
        <v>0</v>
      </c>
    </row>
    <row r="113" spans="1:6">
      <c r="A113" t="str">
        <f t="shared" si="10"/>
        <v>大货样衣仓MC204S-0170-A1B0</v>
      </c>
      <c r="B113" t="str">
        <f t="shared" si="11"/>
        <v>大货样衣仓M</v>
      </c>
      <c r="C113" t="s">
        <v>17</v>
      </c>
      <c r="D113" t="s">
        <v>206</v>
      </c>
      <c r="F113">
        <f t="shared" si="9"/>
        <v>0</v>
      </c>
    </row>
    <row r="114" spans="1:6">
      <c r="A114" t="str">
        <f t="shared" si="10"/>
        <v>大货样衣仓XLC204S-0170-A1B0</v>
      </c>
      <c r="B114" t="str">
        <f t="shared" si="11"/>
        <v>大货样衣仓XL</v>
      </c>
      <c r="C114" t="s">
        <v>17</v>
      </c>
      <c r="D114" t="s">
        <v>207</v>
      </c>
      <c r="F114">
        <f t="shared" si="9"/>
        <v>0</v>
      </c>
    </row>
    <row r="115" spans="1:6">
      <c r="A115" t="str">
        <f t="shared" si="10"/>
        <v>大货样衣仓LC204S-0170-A1B0</v>
      </c>
      <c r="B115" t="str">
        <f t="shared" si="11"/>
        <v>大货样衣仓L</v>
      </c>
      <c r="C115" t="s">
        <v>17</v>
      </c>
      <c r="D115" t="s">
        <v>208</v>
      </c>
      <c r="E115">
        <v>1</v>
      </c>
      <c r="F115">
        <f t="shared" si="9"/>
        <v>1</v>
      </c>
    </row>
    <row r="116" spans="1:6">
      <c r="A116" t="str">
        <f t="shared" si="10"/>
        <v>大货样衣仓SC204S-0170-A1B0</v>
      </c>
      <c r="B116" t="str">
        <f t="shared" si="11"/>
        <v>大货样衣仓S</v>
      </c>
      <c r="C116" t="s">
        <v>17</v>
      </c>
      <c r="D116" t="s">
        <v>209</v>
      </c>
      <c r="F116">
        <f t="shared" si="9"/>
        <v>0</v>
      </c>
    </row>
    <row r="117" spans="1:6">
      <c r="A117" t="str">
        <f t="shared" si="10"/>
        <v>大货样衣仓XSC204S-0170-A1B0</v>
      </c>
      <c r="B117" t="str">
        <f t="shared" si="11"/>
        <v>大货样衣仓XS</v>
      </c>
      <c r="C117" t="s">
        <v>17</v>
      </c>
      <c r="D117" t="s">
        <v>210</v>
      </c>
      <c r="F117">
        <f t="shared" si="9"/>
        <v>0</v>
      </c>
    </row>
    <row r="118" spans="1:6">
      <c r="A118" t="str">
        <f t="shared" si="10"/>
        <v>南浦拍照样衣仓FC204S-0170-A1B0</v>
      </c>
      <c r="B118" t="str">
        <f t="shared" si="11"/>
        <v>南浦拍照样衣仓F</v>
      </c>
      <c r="C118" t="s">
        <v>17</v>
      </c>
      <c r="D118" t="s">
        <v>211</v>
      </c>
      <c r="F118">
        <f t="shared" si="9"/>
        <v>0</v>
      </c>
    </row>
    <row r="119" spans="1:6">
      <c r="A119" t="str">
        <f t="shared" si="10"/>
        <v>南浦拍照样衣仓XXLC204S-0170-A1B0</v>
      </c>
      <c r="B119" t="str">
        <f t="shared" si="11"/>
        <v>南浦拍照样衣仓XXL</v>
      </c>
      <c r="C119" t="s">
        <v>17</v>
      </c>
      <c r="D119" t="s">
        <v>212</v>
      </c>
      <c r="F119">
        <f t="shared" si="9"/>
        <v>0</v>
      </c>
    </row>
    <row r="120" spans="1:6">
      <c r="A120" t="str">
        <f t="shared" si="10"/>
        <v>南浦拍照样衣仓XLC204S-0170-A1B0</v>
      </c>
      <c r="B120" t="str">
        <f t="shared" si="11"/>
        <v>南浦拍照样衣仓XL</v>
      </c>
      <c r="C120" t="s">
        <v>17</v>
      </c>
      <c r="D120" t="s">
        <v>213</v>
      </c>
      <c r="F120">
        <f t="shared" si="9"/>
        <v>0</v>
      </c>
    </row>
    <row r="121" spans="1:6">
      <c r="A121" t="str">
        <f t="shared" si="10"/>
        <v>香港仓XSC204S-0170-A1B0</v>
      </c>
      <c r="B121" t="str">
        <f t="shared" si="11"/>
        <v>香港仓XS</v>
      </c>
      <c r="C121" t="s">
        <v>17</v>
      </c>
      <c r="D121" t="s">
        <v>214</v>
      </c>
      <c r="E121">
        <v>0</v>
      </c>
      <c r="F121">
        <f t="shared" si="9"/>
        <v>0</v>
      </c>
    </row>
    <row r="122" spans="1:6">
      <c r="A122" t="str">
        <f t="shared" si="10"/>
        <v>南浦拍照样衣仓LC204S-0170-A1B0</v>
      </c>
      <c r="B122" t="str">
        <f t="shared" si="11"/>
        <v>南浦拍照样衣仓L</v>
      </c>
      <c r="C122" t="s">
        <v>17</v>
      </c>
      <c r="D122" t="s">
        <v>215</v>
      </c>
      <c r="F122">
        <f t="shared" si="9"/>
        <v>0</v>
      </c>
    </row>
    <row r="123" spans="1:6">
      <c r="A123" t="str">
        <f t="shared" si="10"/>
        <v>大货样衣仓FC204S-0170-A1B0</v>
      </c>
      <c r="B123" t="str">
        <f t="shared" si="11"/>
        <v>大货样衣仓F</v>
      </c>
      <c r="C123" t="s">
        <v>17</v>
      </c>
      <c r="D123" t="s">
        <v>216</v>
      </c>
      <c r="F123">
        <f t="shared" si="9"/>
        <v>0</v>
      </c>
    </row>
    <row r="124" spans="1:6">
      <c r="A124" t="str">
        <f t="shared" ref="A124:A155" si="12">B124&amp;C124</f>
        <v>香港仓LC204S-0170-A1B0</v>
      </c>
      <c r="B124" t="str">
        <f t="shared" ref="B124:B155" si="13">RIGHT(D124,LEN(D124)-FIND(":",D124,1))</f>
        <v>香港仓L</v>
      </c>
      <c r="C124" t="s">
        <v>17</v>
      </c>
      <c r="D124" t="s">
        <v>217</v>
      </c>
      <c r="E124">
        <v>15</v>
      </c>
      <c r="F124">
        <f t="shared" ref="F124:F155" si="14">E124</f>
        <v>15</v>
      </c>
    </row>
    <row r="125" spans="1:6">
      <c r="A125" t="str">
        <f t="shared" si="12"/>
        <v>香港仓MC204S-0170-A1B0</v>
      </c>
      <c r="B125" t="str">
        <f t="shared" si="13"/>
        <v>香港仓M</v>
      </c>
      <c r="C125" t="s">
        <v>17</v>
      </c>
      <c r="D125" t="s">
        <v>218</v>
      </c>
      <c r="E125">
        <v>11</v>
      </c>
      <c r="F125">
        <f t="shared" si="14"/>
        <v>11</v>
      </c>
    </row>
    <row r="126" spans="1:6">
      <c r="A126" t="str">
        <f t="shared" si="12"/>
        <v>香港仓FC204S-0170-A1B0</v>
      </c>
      <c r="B126" t="str">
        <f t="shared" si="13"/>
        <v>香港仓F</v>
      </c>
      <c r="C126" t="s">
        <v>17</v>
      </c>
      <c r="D126" t="s">
        <v>219</v>
      </c>
      <c r="F126">
        <f t="shared" si="14"/>
        <v>0</v>
      </c>
    </row>
    <row r="127" spans="1:6">
      <c r="A127" t="str">
        <f t="shared" si="12"/>
        <v>香港仓XXLC204S-0170-A1B0</v>
      </c>
      <c r="B127" t="str">
        <f t="shared" si="13"/>
        <v>香港仓XXL</v>
      </c>
      <c r="C127" t="s">
        <v>17</v>
      </c>
      <c r="D127" t="s">
        <v>220</v>
      </c>
      <c r="F127">
        <f t="shared" si="14"/>
        <v>0</v>
      </c>
    </row>
    <row r="128" spans="1:6">
      <c r="A128" t="str">
        <f t="shared" si="12"/>
        <v>香港仓SC204S-0170-A1B0</v>
      </c>
      <c r="B128" t="str">
        <f t="shared" si="13"/>
        <v>香港仓S</v>
      </c>
      <c r="C128" t="s">
        <v>17</v>
      </c>
      <c r="D128" t="s">
        <v>221</v>
      </c>
      <c r="E128">
        <v>8</v>
      </c>
      <c r="F128">
        <f t="shared" si="14"/>
        <v>8</v>
      </c>
    </row>
    <row r="129" spans="1:6">
      <c r="A129" t="str">
        <f t="shared" si="12"/>
        <v>香港仓XLC204S-0170-A1B0</v>
      </c>
      <c r="B129" t="str">
        <f t="shared" si="13"/>
        <v>香港仓XL</v>
      </c>
      <c r="C129" t="s">
        <v>17</v>
      </c>
      <c r="D129" t="s">
        <v>222</v>
      </c>
      <c r="E129">
        <v>2</v>
      </c>
      <c r="F129">
        <f t="shared" si="14"/>
        <v>2</v>
      </c>
    </row>
    <row r="130" spans="1:6">
      <c r="A130" t="str">
        <f t="shared" si="12"/>
        <v>广州期货仓MC204S-0170-A1WH</v>
      </c>
      <c r="B130" t="str">
        <f t="shared" si="13"/>
        <v>广州期货仓M</v>
      </c>
      <c r="C130" t="s">
        <v>30</v>
      </c>
      <c r="D130" t="s">
        <v>181</v>
      </c>
      <c r="E130">
        <v>3</v>
      </c>
      <c r="F130">
        <f t="shared" si="14"/>
        <v>3</v>
      </c>
    </row>
    <row r="131" spans="1:6">
      <c r="A131" t="str">
        <f t="shared" si="12"/>
        <v>广州期货仓XSC204S-0170-A1WH</v>
      </c>
      <c r="B131" t="str">
        <f t="shared" si="13"/>
        <v>广州期货仓XS</v>
      </c>
      <c r="C131" t="s">
        <v>30</v>
      </c>
      <c r="D131" t="s">
        <v>182</v>
      </c>
      <c r="E131">
        <v>0</v>
      </c>
      <c r="F131">
        <f t="shared" si="14"/>
        <v>0</v>
      </c>
    </row>
    <row r="132" spans="1:6">
      <c r="A132" t="str">
        <f t="shared" si="12"/>
        <v>广州期货仓SC204S-0170-A1WH</v>
      </c>
      <c r="B132" t="str">
        <f t="shared" si="13"/>
        <v>广州期货仓S</v>
      </c>
      <c r="C132" t="s">
        <v>30</v>
      </c>
      <c r="D132" t="s">
        <v>183</v>
      </c>
      <c r="E132">
        <v>2</v>
      </c>
      <c r="F132">
        <f t="shared" si="14"/>
        <v>2</v>
      </c>
    </row>
    <row r="133" spans="1:6">
      <c r="A133" t="str">
        <f t="shared" si="12"/>
        <v>武汉XLC204S-0170-A1WH</v>
      </c>
      <c r="B133" t="str">
        <f t="shared" si="13"/>
        <v>武汉XL</v>
      </c>
      <c r="C133" t="s">
        <v>30</v>
      </c>
      <c r="D133" t="s">
        <v>184</v>
      </c>
      <c r="F133">
        <f t="shared" si="14"/>
        <v>0</v>
      </c>
    </row>
    <row r="134" spans="1:6">
      <c r="A134" t="str">
        <f t="shared" si="12"/>
        <v>武汉FC204S-0170-A1WH</v>
      </c>
      <c r="B134" t="str">
        <f t="shared" si="13"/>
        <v>武汉F</v>
      </c>
      <c r="C134" t="s">
        <v>30</v>
      </c>
      <c r="D134" t="s">
        <v>185</v>
      </c>
      <c r="F134">
        <f t="shared" si="14"/>
        <v>0</v>
      </c>
    </row>
    <row r="135" spans="1:6">
      <c r="A135" t="str">
        <f t="shared" si="12"/>
        <v>武汉XXLC204S-0170-A1WH</v>
      </c>
      <c r="B135" t="str">
        <f t="shared" si="13"/>
        <v>武汉XXL</v>
      </c>
      <c r="C135" t="s">
        <v>30</v>
      </c>
      <c r="D135" t="s">
        <v>186</v>
      </c>
      <c r="F135">
        <f t="shared" si="14"/>
        <v>0</v>
      </c>
    </row>
    <row r="136" spans="1:6">
      <c r="A136" t="str">
        <f t="shared" si="12"/>
        <v>武汉XSC204S-0170-A1WH</v>
      </c>
      <c r="B136" t="str">
        <f t="shared" si="13"/>
        <v>武汉XS</v>
      </c>
      <c r="C136" t="s">
        <v>30</v>
      </c>
      <c r="D136" t="s">
        <v>187</v>
      </c>
      <c r="F136">
        <f t="shared" si="14"/>
        <v>0</v>
      </c>
    </row>
    <row r="137" spans="1:6">
      <c r="A137" t="str">
        <f t="shared" si="12"/>
        <v>武汉LC204S-0170-A1WH</v>
      </c>
      <c r="B137" t="str">
        <f t="shared" si="13"/>
        <v>武汉L</v>
      </c>
      <c r="C137" t="s">
        <v>30</v>
      </c>
      <c r="D137" t="s">
        <v>188</v>
      </c>
      <c r="F137">
        <f t="shared" si="14"/>
        <v>0</v>
      </c>
    </row>
    <row r="138" spans="1:6">
      <c r="A138" t="str">
        <f t="shared" si="12"/>
        <v>武汉MC204S-0170-A1WH</v>
      </c>
      <c r="B138" t="str">
        <f t="shared" si="13"/>
        <v>武汉M</v>
      </c>
      <c r="C138" t="s">
        <v>30</v>
      </c>
      <c r="D138" t="s">
        <v>189</v>
      </c>
      <c r="F138">
        <f t="shared" si="14"/>
        <v>0</v>
      </c>
    </row>
    <row r="139" spans="1:6">
      <c r="A139" t="str">
        <f t="shared" si="12"/>
        <v>武汉SC204S-0170-A1WH</v>
      </c>
      <c r="B139" t="str">
        <f t="shared" si="13"/>
        <v>武汉S</v>
      </c>
      <c r="C139" t="s">
        <v>30</v>
      </c>
      <c r="D139" t="s">
        <v>190</v>
      </c>
      <c r="F139">
        <f t="shared" si="14"/>
        <v>0</v>
      </c>
    </row>
    <row r="140" spans="1:6">
      <c r="A140" t="str">
        <f t="shared" si="12"/>
        <v>广州期货仓FC204S-0170-A1WH</v>
      </c>
      <c r="B140" t="str">
        <f t="shared" si="13"/>
        <v>广州期货仓F</v>
      </c>
      <c r="C140" t="s">
        <v>30</v>
      </c>
      <c r="D140" t="s">
        <v>191</v>
      </c>
      <c r="F140">
        <f t="shared" si="14"/>
        <v>0</v>
      </c>
    </row>
    <row r="141" spans="1:6">
      <c r="A141" t="str">
        <f t="shared" si="12"/>
        <v>南浦拍照样衣仓XSC204S-0170-A1WH</v>
      </c>
      <c r="B141" t="str">
        <f t="shared" si="13"/>
        <v>南浦拍照样衣仓XS</v>
      </c>
      <c r="C141" t="s">
        <v>30</v>
      </c>
      <c r="D141" t="s">
        <v>192</v>
      </c>
      <c r="F141">
        <f t="shared" si="14"/>
        <v>0</v>
      </c>
    </row>
    <row r="142" spans="1:6">
      <c r="A142" t="str">
        <f t="shared" si="12"/>
        <v>南浦拍照样衣仓MC204S-0170-A1WH</v>
      </c>
      <c r="B142" t="str">
        <f t="shared" si="13"/>
        <v>南浦拍照样衣仓M</v>
      </c>
      <c r="C142" t="s">
        <v>30</v>
      </c>
      <c r="D142" t="s">
        <v>193</v>
      </c>
      <c r="F142">
        <f t="shared" si="14"/>
        <v>0</v>
      </c>
    </row>
    <row r="143" spans="1:6">
      <c r="A143" t="str">
        <f t="shared" si="12"/>
        <v>南浦拍照样衣仓SC204S-0170-A1WH</v>
      </c>
      <c r="B143" t="str">
        <f t="shared" si="13"/>
        <v>南浦拍照样衣仓S</v>
      </c>
      <c r="C143" t="s">
        <v>30</v>
      </c>
      <c r="D143" t="s">
        <v>194</v>
      </c>
      <c r="F143">
        <f t="shared" si="14"/>
        <v>0</v>
      </c>
    </row>
    <row r="144" spans="1:6">
      <c r="A144" t="str">
        <f t="shared" si="12"/>
        <v>南浦正品仓FC204S-0170-A1WH</v>
      </c>
      <c r="B144" t="str">
        <f t="shared" si="13"/>
        <v>南浦正品仓F</v>
      </c>
      <c r="C144" t="s">
        <v>30</v>
      </c>
      <c r="D144" t="s">
        <v>195</v>
      </c>
      <c r="E144">
        <v>0</v>
      </c>
      <c r="F144">
        <f t="shared" si="14"/>
        <v>0</v>
      </c>
    </row>
    <row r="145" spans="1:6">
      <c r="A145" t="str">
        <f t="shared" si="12"/>
        <v>广州期货仓XXLC204S-0170-A1WH</v>
      </c>
      <c r="B145" t="str">
        <f t="shared" si="13"/>
        <v>广州期货仓XXL</v>
      </c>
      <c r="C145" t="s">
        <v>30</v>
      </c>
      <c r="D145" t="s">
        <v>196</v>
      </c>
      <c r="F145">
        <f t="shared" si="14"/>
        <v>0</v>
      </c>
    </row>
    <row r="146" spans="1:6">
      <c r="A146" t="str">
        <f t="shared" si="12"/>
        <v>广州期货仓XLC204S-0170-A1WH</v>
      </c>
      <c r="B146" t="str">
        <f t="shared" si="13"/>
        <v>广州期货仓XL</v>
      </c>
      <c r="C146" t="s">
        <v>30</v>
      </c>
      <c r="D146" t="s">
        <v>197</v>
      </c>
      <c r="E146">
        <v>2</v>
      </c>
      <c r="F146">
        <f t="shared" si="14"/>
        <v>2</v>
      </c>
    </row>
    <row r="147" spans="1:6">
      <c r="A147" t="str">
        <f t="shared" si="12"/>
        <v>广州期货仓LC204S-0170-A1WH</v>
      </c>
      <c r="B147" t="str">
        <f t="shared" si="13"/>
        <v>广州期货仓L</v>
      </c>
      <c r="C147" t="s">
        <v>30</v>
      </c>
      <c r="D147" t="s">
        <v>198</v>
      </c>
      <c r="E147">
        <v>3</v>
      </c>
      <c r="F147">
        <f t="shared" si="14"/>
        <v>3</v>
      </c>
    </row>
    <row r="148" spans="1:6">
      <c r="A148" t="str">
        <f t="shared" si="12"/>
        <v>南浦正品仓XXLC204S-0170-A1WH</v>
      </c>
      <c r="B148" t="str">
        <f t="shared" si="13"/>
        <v>南浦正品仓XXL</v>
      </c>
      <c r="C148" t="s">
        <v>30</v>
      </c>
      <c r="D148" t="s">
        <v>199</v>
      </c>
      <c r="F148">
        <f t="shared" si="14"/>
        <v>0</v>
      </c>
    </row>
    <row r="149" spans="1:6">
      <c r="A149" t="str">
        <f t="shared" si="12"/>
        <v>南浦正品仓XLC204S-0170-A1WH</v>
      </c>
      <c r="B149" t="str">
        <f t="shared" si="13"/>
        <v>南浦正品仓XL</v>
      </c>
      <c r="C149" t="s">
        <v>30</v>
      </c>
      <c r="D149" t="s">
        <v>200</v>
      </c>
      <c r="E149">
        <v>1</v>
      </c>
      <c r="F149">
        <f t="shared" si="14"/>
        <v>1</v>
      </c>
    </row>
    <row r="150" spans="1:6">
      <c r="A150" t="str">
        <f t="shared" si="12"/>
        <v>南浦正品仓LC204S-0170-A1WH</v>
      </c>
      <c r="B150" t="str">
        <f t="shared" si="13"/>
        <v>南浦正品仓L</v>
      </c>
      <c r="C150" t="s">
        <v>30</v>
      </c>
      <c r="D150" t="s">
        <v>201</v>
      </c>
      <c r="E150">
        <v>3</v>
      </c>
      <c r="F150">
        <f t="shared" si="14"/>
        <v>3</v>
      </c>
    </row>
    <row r="151" spans="1:6">
      <c r="A151" t="str">
        <f t="shared" si="12"/>
        <v>南浦正品仓MC204S-0170-A1WH</v>
      </c>
      <c r="B151" t="str">
        <f t="shared" si="13"/>
        <v>南浦正品仓M</v>
      </c>
      <c r="C151" t="s">
        <v>30</v>
      </c>
      <c r="D151" t="s">
        <v>202</v>
      </c>
      <c r="E151">
        <v>3</v>
      </c>
      <c r="F151">
        <f t="shared" si="14"/>
        <v>3</v>
      </c>
    </row>
    <row r="152" spans="1:6">
      <c r="A152" t="str">
        <f t="shared" si="12"/>
        <v>南浦正品仓SC204S-0170-A1WH</v>
      </c>
      <c r="B152" t="str">
        <f t="shared" si="13"/>
        <v>南浦正品仓S</v>
      </c>
      <c r="C152" t="s">
        <v>30</v>
      </c>
      <c r="D152" t="s">
        <v>203</v>
      </c>
      <c r="E152">
        <v>2</v>
      </c>
      <c r="F152">
        <f t="shared" si="14"/>
        <v>2</v>
      </c>
    </row>
    <row r="153" spans="1:6">
      <c r="A153" t="str">
        <f t="shared" si="12"/>
        <v>南浦正品仓XSC204S-0170-A1WH</v>
      </c>
      <c r="B153" t="str">
        <f t="shared" si="13"/>
        <v>南浦正品仓XS</v>
      </c>
      <c r="C153" t="s">
        <v>30</v>
      </c>
      <c r="D153" t="s">
        <v>204</v>
      </c>
      <c r="E153">
        <v>0</v>
      </c>
      <c r="F153">
        <f t="shared" si="14"/>
        <v>0</v>
      </c>
    </row>
    <row r="154" spans="1:6">
      <c r="A154" t="str">
        <f t="shared" si="12"/>
        <v>大货样衣仓XXLC204S-0170-A1WH</v>
      </c>
      <c r="B154" t="str">
        <f t="shared" si="13"/>
        <v>大货样衣仓XXL</v>
      </c>
      <c r="C154" t="s">
        <v>30</v>
      </c>
      <c r="D154" t="s">
        <v>205</v>
      </c>
      <c r="F154">
        <f t="shared" si="14"/>
        <v>0</v>
      </c>
    </row>
    <row r="155" spans="1:6">
      <c r="A155" t="str">
        <f t="shared" si="12"/>
        <v>大货样衣仓MC204S-0170-A1WH</v>
      </c>
      <c r="B155" t="str">
        <f t="shared" si="13"/>
        <v>大货样衣仓M</v>
      </c>
      <c r="C155" t="s">
        <v>30</v>
      </c>
      <c r="D155" t="s">
        <v>206</v>
      </c>
      <c r="F155">
        <f t="shared" si="14"/>
        <v>0</v>
      </c>
    </row>
    <row r="156" spans="1:6">
      <c r="A156" t="str">
        <f t="shared" ref="A156:A187" si="15">B156&amp;C156</f>
        <v>大货样衣仓XLC204S-0170-A1WH</v>
      </c>
      <c r="B156" t="str">
        <f t="shared" ref="B156:B187" si="16">RIGHT(D156,LEN(D156)-FIND(":",D156,1))</f>
        <v>大货样衣仓XL</v>
      </c>
      <c r="C156" t="s">
        <v>30</v>
      </c>
      <c r="D156" t="s">
        <v>207</v>
      </c>
      <c r="F156">
        <f t="shared" ref="F156:F187" si="17">E156</f>
        <v>0</v>
      </c>
    </row>
    <row r="157" spans="1:6">
      <c r="A157" t="str">
        <f t="shared" si="15"/>
        <v>大货样衣仓LC204S-0170-A1WH</v>
      </c>
      <c r="B157" t="str">
        <f t="shared" si="16"/>
        <v>大货样衣仓L</v>
      </c>
      <c r="C157" t="s">
        <v>30</v>
      </c>
      <c r="D157" t="s">
        <v>208</v>
      </c>
      <c r="E157">
        <v>1</v>
      </c>
      <c r="F157">
        <f t="shared" si="17"/>
        <v>1</v>
      </c>
    </row>
    <row r="158" spans="1:6">
      <c r="A158" t="str">
        <f t="shared" si="15"/>
        <v>大货样衣仓SC204S-0170-A1WH</v>
      </c>
      <c r="B158" t="str">
        <f t="shared" si="16"/>
        <v>大货样衣仓S</v>
      </c>
      <c r="C158" t="s">
        <v>30</v>
      </c>
      <c r="D158" t="s">
        <v>209</v>
      </c>
      <c r="E158"/>
      <c r="F158">
        <f t="shared" si="17"/>
        <v>0</v>
      </c>
    </row>
    <row r="159" spans="1:6">
      <c r="A159" t="str">
        <f t="shared" si="15"/>
        <v>大货样衣仓XSC204S-0170-A1WH</v>
      </c>
      <c r="B159" t="str">
        <f t="shared" si="16"/>
        <v>大货样衣仓XS</v>
      </c>
      <c r="C159" t="s">
        <v>30</v>
      </c>
      <c r="D159" t="s">
        <v>210</v>
      </c>
      <c r="F159">
        <f t="shared" si="17"/>
        <v>0</v>
      </c>
    </row>
    <row r="160" spans="1:6">
      <c r="A160" t="str">
        <f t="shared" si="15"/>
        <v>南浦拍照样衣仓FC204S-0170-A1WH</v>
      </c>
      <c r="B160" t="str">
        <f t="shared" si="16"/>
        <v>南浦拍照样衣仓F</v>
      </c>
      <c r="C160" t="s">
        <v>30</v>
      </c>
      <c r="D160" t="s">
        <v>211</v>
      </c>
      <c r="F160">
        <f t="shared" si="17"/>
        <v>0</v>
      </c>
    </row>
    <row r="161" spans="1:6">
      <c r="A161" t="str">
        <f t="shared" si="15"/>
        <v>南浦拍照样衣仓XXLC204S-0170-A1WH</v>
      </c>
      <c r="B161" t="str">
        <f t="shared" si="16"/>
        <v>南浦拍照样衣仓XXL</v>
      </c>
      <c r="C161" t="s">
        <v>30</v>
      </c>
      <c r="D161" t="s">
        <v>212</v>
      </c>
      <c r="F161">
        <f t="shared" si="17"/>
        <v>0</v>
      </c>
    </row>
    <row r="162" spans="1:6">
      <c r="A162" t="str">
        <f t="shared" si="15"/>
        <v>南浦拍照样衣仓XLC204S-0170-A1WH</v>
      </c>
      <c r="B162" t="str">
        <f t="shared" si="16"/>
        <v>南浦拍照样衣仓XL</v>
      </c>
      <c r="C162" t="s">
        <v>30</v>
      </c>
      <c r="D162" t="s">
        <v>213</v>
      </c>
      <c r="F162">
        <f t="shared" si="17"/>
        <v>0</v>
      </c>
    </row>
    <row r="163" spans="1:6">
      <c r="A163" t="str">
        <f t="shared" si="15"/>
        <v>香港仓XSC204S-0170-A1WH</v>
      </c>
      <c r="B163" t="str">
        <f t="shared" si="16"/>
        <v>香港仓XS</v>
      </c>
      <c r="C163" t="s">
        <v>30</v>
      </c>
      <c r="D163" t="s">
        <v>214</v>
      </c>
      <c r="E163">
        <v>0</v>
      </c>
      <c r="F163">
        <f t="shared" si="17"/>
        <v>0</v>
      </c>
    </row>
    <row r="164" spans="1:6">
      <c r="A164" t="str">
        <f t="shared" si="15"/>
        <v>南浦拍照样衣仓LC204S-0170-A1WH</v>
      </c>
      <c r="B164" t="str">
        <f t="shared" si="16"/>
        <v>南浦拍照样衣仓L</v>
      </c>
      <c r="C164" t="s">
        <v>30</v>
      </c>
      <c r="D164" t="s">
        <v>215</v>
      </c>
      <c r="F164">
        <f t="shared" si="17"/>
        <v>0</v>
      </c>
    </row>
    <row r="165" spans="1:6">
      <c r="A165" t="str">
        <f t="shared" si="15"/>
        <v>大货样衣仓FC204S-0170-A1WH</v>
      </c>
      <c r="B165" t="str">
        <f t="shared" si="16"/>
        <v>大货样衣仓F</v>
      </c>
      <c r="C165" t="s">
        <v>30</v>
      </c>
      <c r="D165" t="s">
        <v>216</v>
      </c>
      <c r="F165">
        <f t="shared" si="17"/>
        <v>0</v>
      </c>
    </row>
    <row r="166" spans="1:6">
      <c r="A166" t="str">
        <f t="shared" si="15"/>
        <v>香港仓LC204S-0170-A1WH</v>
      </c>
      <c r="B166" t="str">
        <f t="shared" si="16"/>
        <v>香港仓L</v>
      </c>
      <c r="C166" t="s">
        <v>30</v>
      </c>
      <c r="D166" t="s">
        <v>217</v>
      </c>
      <c r="E166">
        <v>20</v>
      </c>
      <c r="F166">
        <f t="shared" si="17"/>
        <v>20</v>
      </c>
    </row>
    <row r="167" spans="1:6">
      <c r="A167" t="str">
        <f t="shared" si="15"/>
        <v>香港仓MC204S-0170-A1WH</v>
      </c>
      <c r="B167" t="str">
        <f t="shared" si="16"/>
        <v>香港仓M</v>
      </c>
      <c r="C167" t="s">
        <v>30</v>
      </c>
      <c r="D167" t="s">
        <v>218</v>
      </c>
      <c r="E167">
        <v>21</v>
      </c>
      <c r="F167">
        <f t="shared" si="17"/>
        <v>21</v>
      </c>
    </row>
    <row r="168" spans="1:6">
      <c r="A168" t="str">
        <f t="shared" si="15"/>
        <v>香港仓FC204S-0170-A1WH</v>
      </c>
      <c r="B168" t="str">
        <f t="shared" si="16"/>
        <v>香港仓F</v>
      </c>
      <c r="C168" t="s">
        <v>30</v>
      </c>
      <c r="D168" t="s">
        <v>219</v>
      </c>
      <c r="F168">
        <f t="shared" si="17"/>
        <v>0</v>
      </c>
    </row>
    <row r="169" spans="1:6">
      <c r="A169" t="str">
        <f t="shared" si="15"/>
        <v>香港仓XXLC204S-0170-A1WH</v>
      </c>
      <c r="B169" t="str">
        <f t="shared" si="16"/>
        <v>香港仓XXL</v>
      </c>
      <c r="C169" t="s">
        <v>30</v>
      </c>
      <c r="D169" t="s">
        <v>220</v>
      </c>
      <c r="F169">
        <f t="shared" si="17"/>
        <v>0</v>
      </c>
    </row>
    <row r="170" spans="1:6">
      <c r="A170" t="str">
        <f t="shared" si="15"/>
        <v>香港仓SC204S-0170-A1WH</v>
      </c>
      <c r="B170" t="str">
        <f t="shared" si="16"/>
        <v>香港仓S</v>
      </c>
      <c r="C170" t="s">
        <v>30</v>
      </c>
      <c r="D170" t="s">
        <v>221</v>
      </c>
      <c r="E170">
        <v>11</v>
      </c>
      <c r="F170">
        <f t="shared" si="17"/>
        <v>11</v>
      </c>
    </row>
    <row r="171" spans="1:6">
      <c r="A171" t="str">
        <f t="shared" si="15"/>
        <v>香港仓XLC204S-0170-A1WH</v>
      </c>
      <c r="B171" t="str">
        <f t="shared" si="16"/>
        <v>香港仓XL</v>
      </c>
      <c r="C171" t="s">
        <v>30</v>
      </c>
      <c r="D171" t="s">
        <v>222</v>
      </c>
      <c r="E171">
        <v>12</v>
      </c>
      <c r="F171">
        <f t="shared" si="17"/>
        <v>12</v>
      </c>
    </row>
    <row r="172" spans="1:6">
      <c r="A172" t="str">
        <f t="shared" si="15"/>
        <v>广州期货仓MCW404CC0333W0</v>
      </c>
      <c r="B172" t="str">
        <f t="shared" si="16"/>
        <v>广州期货仓M</v>
      </c>
      <c r="C172" t="s">
        <v>79</v>
      </c>
      <c r="D172" t="s">
        <v>181</v>
      </c>
      <c r="E172">
        <v>2</v>
      </c>
      <c r="F172">
        <f t="shared" si="17"/>
        <v>2</v>
      </c>
    </row>
    <row r="173" spans="1:6">
      <c r="A173" t="str">
        <f t="shared" si="15"/>
        <v>广州期货仓XSCW404CC0333W0</v>
      </c>
      <c r="B173" t="str">
        <f t="shared" si="16"/>
        <v>广州期货仓XS</v>
      </c>
      <c r="C173" t="s">
        <v>79</v>
      </c>
      <c r="D173" t="s">
        <v>182</v>
      </c>
      <c r="E173">
        <v>0</v>
      </c>
      <c r="F173">
        <f t="shared" si="17"/>
        <v>0</v>
      </c>
    </row>
    <row r="174" spans="1:6">
      <c r="A174" t="str">
        <f t="shared" si="15"/>
        <v>广州期货仓SCW404CC0333W0</v>
      </c>
      <c r="B174" t="str">
        <f t="shared" si="16"/>
        <v>广州期货仓S</v>
      </c>
      <c r="C174" t="s">
        <v>79</v>
      </c>
      <c r="D174" t="s">
        <v>183</v>
      </c>
      <c r="E174">
        <v>2</v>
      </c>
      <c r="F174">
        <f t="shared" si="17"/>
        <v>2</v>
      </c>
    </row>
    <row r="175" spans="1:6">
      <c r="A175" t="str">
        <f t="shared" si="15"/>
        <v>武汉XLCW404CC0333W0</v>
      </c>
      <c r="B175" t="str">
        <f t="shared" si="16"/>
        <v>武汉XL</v>
      </c>
      <c r="C175" t="s">
        <v>79</v>
      </c>
      <c r="D175" t="s">
        <v>184</v>
      </c>
      <c r="F175">
        <f t="shared" si="17"/>
        <v>0</v>
      </c>
    </row>
    <row r="176" spans="1:6">
      <c r="A176" t="str">
        <f t="shared" si="15"/>
        <v>武汉FCW404CC0333W0</v>
      </c>
      <c r="B176" t="str">
        <f t="shared" si="16"/>
        <v>武汉F</v>
      </c>
      <c r="C176" t="s">
        <v>79</v>
      </c>
      <c r="D176" t="s">
        <v>185</v>
      </c>
      <c r="F176">
        <f t="shared" si="17"/>
        <v>0</v>
      </c>
    </row>
    <row r="177" spans="1:6">
      <c r="A177" t="str">
        <f t="shared" si="15"/>
        <v>武汉XXLCW404CC0333W0</v>
      </c>
      <c r="B177" t="str">
        <f t="shared" si="16"/>
        <v>武汉XXL</v>
      </c>
      <c r="C177" t="s">
        <v>79</v>
      </c>
      <c r="D177" t="s">
        <v>186</v>
      </c>
      <c r="F177">
        <f t="shared" si="17"/>
        <v>0</v>
      </c>
    </row>
    <row r="178" spans="1:6">
      <c r="A178" t="str">
        <f t="shared" si="15"/>
        <v>武汉XSCW404CC0333W0</v>
      </c>
      <c r="B178" t="str">
        <f t="shared" si="16"/>
        <v>武汉XS</v>
      </c>
      <c r="C178" t="s">
        <v>79</v>
      </c>
      <c r="D178" t="s">
        <v>187</v>
      </c>
      <c r="F178">
        <f t="shared" si="17"/>
        <v>0</v>
      </c>
    </row>
    <row r="179" spans="1:6">
      <c r="A179" t="str">
        <f t="shared" si="15"/>
        <v>武汉LCW404CC0333W0</v>
      </c>
      <c r="B179" t="str">
        <f t="shared" si="16"/>
        <v>武汉L</v>
      </c>
      <c r="C179" t="s">
        <v>79</v>
      </c>
      <c r="D179" t="s">
        <v>188</v>
      </c>
      <c r="F179">
        <f t="shared" si="17"/>
        <v>0</v>
      </c>
    </row>
    <row r="180" spans="1:6">
      <c r="A180" t="str">
        <f t="shared" si="15"/>
        <v>武汉MCW404CC0333W0</v>
      </c>
      <c r="B180" t="str">
        <f t="shared" si="16"/>
        <v>武汉M</v>
      </c>
      <c r="C180" t="s">
        <v>79</v>
      </c>
      <c r="D180" t="s">
        <v>189</v>
      </c>
      <c r="F180">
        <f t="shared" si="17"/>
        <v>0</v>
      </c>
    </row>
    <row r="181" spans="1:6">
      <c r="A181" t="str">
        <f t="shared" si="15"/>
        <v>武汉SCW404CC0333W0</v>
      </c>
      <c r="B181" t="str">
        <f t="shared" si="16"/>
        <v>武汉S</v>
      </c>
      <c r="C181" t="s">
        <v>79</v>
      </c>
      <c r="D181" t="s">
        <v>190</v>
      </c>
      <c r="F181">
        <f t="shared" si="17"/>
        <v>0</v>
      </c>
    </row>
    <row r="182" spans="1:6">
      <c r="A182" t="str">
        <f t="shared" si="15"/>
        <v>广州期货仓FCW404CC0333W0</v>
      </c>
      <c r="B182" t="str">
        <f t="shared" si="16"/>
        <v>广州期货仓F</v>
      </c>
      <c r="C182" t="s">
        <v>79</v>
      </c>
      <c r="D182" t="s">
        <v>191</v>
      </c>
      <c r="F182">
        <f t="shared" si="17"/>
        <v>0</v>
      </c>
    </row>
    <row r="183" spans="1:6">
      <c r="A183" t="str">
        <f t="shared" si="15"/>
        <v>南浦拍照样衣仓XSCW404CC0333W0</v>
      </c>
      <c r="B183" t="str">
        <f t="shared" si="16"/>
        <v>南浦拍照样衣仓XS</v>
      </c>
      <c r="C183" t="s">
        <v>79</v>
      </c>
      <c r="D183" t="s">
        <v>192</v>
      </c>
      <c r="F183">
        <f t="shared" si="17"/>
        <v>0</v>
      </c>
    </row>
    <row r="184" spans="1:6">
      <c r="A184" t="str">
        <f t="shared" si="15"/>
        <v>南浦拍照样衣仓MCW404CC0333W0</v>
      </c>
      <c r="B184" t="str">
        <f t="shared" si="16"/>
        <v>南浦拍照样衣仓M</v>
      </c>
      <c r="C184" t="s">
        <v>79</v>
      </c>
      <c r="D184" t="s">
        <v>193</v>
      </c>
      <c r="F184">
        <f t="shared" si="17"/>
        <v>0</v>
      </c>
    </row>
    <row r="185" spans="1:6">
      <c r="A185" t="str">
        <f t="shared" si="15"/>
        <v>南浦拍照样衣仓SCW404CC0333W0</v>
      </c>
      <c r="B185" t="str">
        <f t="shared" si="16"/>
        <v>南浦拍照样衣仓S</v>
      </c>
      <c r="C185" t="s">
        <v>79</v>
      </c>
      <c r="D185" t="s">
        <v>194</v>
      </c>
      <c r="F185">
        <f t="shared" si="17"/>
        <v>0</v>
      </c>
    </row>
    <row r="186" spans="1:6">
      <c r="A186" t="str">
        <f t="shared" si="15"/>
        <v>南浦正品仓FCW404CC0333W0</v>
      </c>
      <c r="B186" t="str">
        <f t="shared" si="16"/>
        <v>南浦正品仓F</v>
      </c>
      <c r="C186" t="s">
        <v>79</v>
      </c>
      <c r="D186" t="s">
        <v>195</v>
      </c>
      <c r="E186">
        <v>0</v>
      </c>
      <c r="F186">
        <f t="shared" si="17"/>
        <v>0</v>
      </c>
    </row>
    <row r="187" spans="1:6">
      <c r="A187" t="str">
        <f t="shared" si="15"/>
        <v>广州期货仓XXLCW404CC0333W0</v>
      </c>
      <c r="B187" t="str">
        <f t="shared" si="16"/>
        <v>广州期货仓XXL</v>
      </c>
      <c r="C187" t="s">
        <v>79</v>
      </c>
      <c r="D187" t="s">
        <v>196</v>
      </c>
      <c r="F187">
        <f t="shared" si="17"/>
        <v>0</v>
      </c>
    </row>
    <row r="188" spans="1:6">
      <c r="A188" t="str">
        <f t="shared" ref="A188:A219" si="18">B188&amp;C188</f>
        <v>广州期货仓XLCW404CC0333W0</v>
      </c>
      <c r="B188" t="str">
        <f t="shared" ref="B188:B219" si="19">RIGHT(D188,LEN(D188)-FIND(":",D188,1))</f>
        <v>广州期货仓XL</v>
      </c>
      <c r="C188" t="s">
        <v>79</v>
      </c>
      <c r="D188" t="s">
        <v>197</v>
      </c>
      <c r="F188">
        <f t="shared" ref="F188:F219" si="20">E188</f>
        <v>0</v>
      </c>
    </row>
    <row r="189" spans="1:6">
      <c r="A189" t="str">
        <f t="shared" si="18"/>
        <v>广州期货仓LCW404CC0333W0</v>
      </c>
      <c r="B189" t="str">
        <f t="shared" si="19"/>
        <v>广州期货仓L</v>
      </c>
      <c r="C189" t="s">
        <v>79</v>
      </c>
      <c r="D189" t="s">
        <v>198</v>
      </c>
      <c r="E189">
        <v>1</v>
      </c>
      <c r="F189">
        <f t="shared" si="20"/>
        <v>1</v>
      </c>
    </row>
    <row r="190" spans="1:6">
      <c r="A190" t="str">
        <f t="shared" si="18"/>
        <v>南浦正品仓XXLCW404CC0333W0</v>
      </c>
      <c r="B190" t="str">
        <f t="shared" si="19"/>
        <v>南浦正品仓XXL</v>
      </c>
      <c r="C190" t="s">
        <v>79</v>
      </c>
      <c r="D190" t="s">
        <v>199</v>
      </c>
      <c r="F190">
        <f t="shared" si="20"/>
        <v>0</v>
      </c>
    </row>
    <row r="191" spans="1:6">
      <c r="A191" t="str">
        <f t="shared" si="18"/>
        <v>南浦正品仓XLCW404CC0333W0</v>
      </c>
      <c r="B191" t="str">
        <f t="shared" si="19"/>
        <v>南浦正品仓XL</v>
      </c>
      <c r="C191" t="s">
        <v>79</v>
      </c>
      <c r="D191" t="s">
        <v>200</v>
      </c>
      <c r="E191">
        <v>0</v>
      </c>
      <c r="F191">
        <f t="shared" si="20"/>
        <v>0</v>
      </c>
    </row>
    <row r="192" spans="1:6">
      <c r="A192" t="str">
        <f t="shared" si="18"/>
        <v>南浦正品仓LCW404CC0333W0</v>
      </c>
      <c r="B192" t="str">
        <f t="shared" si="19"/>
        <v>南浦正品仓L</v>
      </c>
      <c r="C192" t="s">
        <v>79</v>
      </c>
      <c r="D192" t="s">
        <v>201</v>
      </c>
      <c r="E192">
        <v>1</v>
      </c>
      <c r="F192">
        <f t="shared" si="20"/>
        <v>1</v>
      </c>
    </row>
    <row r="193" spans="1:6">
      <c r="A193" t="str">
        <f t="shared" si="18"/>
        <v>南浦正品仓MCW404CC0333W0</v>
      </c>
      <c r="B193" t="str">
        <f t="shared" si="19"/>
        <v>南浦正品仓M</v>
      </c>
      <c r="C193" t="s">
        <v>79</v>
      </c>
      <c r="D193" t="s">
        <v>202</v>
      </c>
      <c r="E193">
        <v>4</v>
      </c>
      <c r="F193">
        <f t="shared" si="20"/>
        <v>4</v>
      </c>
    </row>
    <row r="194" spans="1:6">
      <c r="A194" t="str">
        <f t="shared" si="18"/>
        <v>南浦正品仓SCW404CC0333W0</v>
      </c>
      <c r="B194" t="str">
        <f t="shared" si="19"/>
        <v>南浦正品仓S</v>
      </c>
      <c r="C194" t="s">
        <v>79</v>
      </c>
      <c r="D194" t="s">
        <v>203</v>
      </c>
      <c r="E194">
        <v>8</v>
      </c>
      <c r="F194">
        <f t="shared" si="20"/>
        <v>8</v>
      </c>
    </row>
    <row r="195" spans="1:6">
      <c r="A195" t="str">
        <f t="shared" si="18"/>
        <v>南浦正品仓XSCW404CC0333W0</v>
      </c>
      <c r="B195" t="str">
        <f t="shared" si="19"/>
        <v>南浦正品仓XS</v>
      </c>
      <c r="C195" t="s">
        <v>79</v>
      </c>
      <c r="D195" t="s">
        <v>204</v>
      </c>
      <c r="E195">
        <v>1</v>
      </c>
      <c r="F195">
        <f t="shared" si="20"/>
        <v>1</v>
      </c>
    </row>
    <row r="196" spans="1:6">
      <c r="A196" t="str">
        <f t="shared" si="18"/>
        <v>大货样衣仓XXLCW404CC0333W0</v>
      </c>
      <c r="B196" t="str">
        <f t="shared" si="19"/>
        <v>大货样衣仓XXL</v>
      </c>
      <c r="C196" t="s">
        <v>79</v>
      </c>
      <c r="D196" t="s">
        <v>205</v>
      </c>
      <c r="F196">
        <f t="shared" si="20"/>
        <v>0</v>
      </c>
    </row>
    <row r="197" spans="1:6">
      <c r="A197" t="str">
        <f t="shared" si="18"/>
        <v>大货样衣仓MCW404CC0333W0</v>
      </c>
      <c r="B197" t="str">
        <f t="shared" si="19"/>
        <v>大货样衣仓M</v>
      </c>
      <c r="C197" t="s">
        <v>79</v>
      </c>
      <c r="D197" t="s">
        <v>206</v>
      </c>
      <c r="F197">
        <f t="shared" si="20"/>
        <v>0</v>
      </c>
    </row>
    <row r="198" spans="1:6">
      <c r="A198" t="str">
        <f t="shared" si="18"/>
        <v>大货样衣仓XLCW404CC0333W0</v>
      </c>
      <c r="B198" t="str">
        <f t="shared" si="19"/>
        <v>大货样衣仓XL</v>
      </c>
      <c r="C198" t="s">
        <v>79</v>
      </c>
      <c r="D198" t="s">
        <v>207</v>
      </c>
      <c r="F198">
        <f t="shared" si="20"/>
        <v>0</v>
      </c>
    </row>
    <row r="199" spans="1:6">
      <c r="A199" t="str">
        <f t="shared" si="18"/>
        <v>大货样衣仓LCW404CC0333W0</v>
      </c>
      <c r="B199" t="str">
        <f t="shared" si="19"/>
        <v>大货样衣仓L</v>
      </c>
      <c r="C199" t="s">
        <v>79</v>
      </c>
      <c r="D199" t="s">
        <v>208</v>
      </c>
      <c r="F199">
        <f t="shared" si="20"/>
        <v>0</v>
      </c>
    </row>
    <row r="200" spans="1:6">
      <c r="A200" t="str">
        <f t="shared" si="18"/>
        <v>大货样衣仓SCW404CC0333W0</v>
      </c>
      <c r="B200" t="str">
        <f t="shared" si="19"/>
        <v>大货样衣仓S</v>
      </c>
      <c r="C200" t="s">
        <v>79</v>
      </c>
      <c r="D200" t="s">
        <v>209</v>
      </c>
      <c r="E200">
        <v>1</v>
      </c>
      <c r="F200">
        <f t="shared" si="20"/>
        <v>1</v>
      </c>
    </row>
    <row r="201" spans="1:6">
      <c r="A201" t="str">
        <f t="shared" si="18"/>
        <v>大货样衣仓XSCW404CC0333W0</v>
      </c>
      <c r="B201" t="str">
        <f t="shared" si="19"/>
        <v>大货样衣仓XS</v>
      </c>
      <c r="C201" t="s">
        <v>79</v>
      </c>
      <c r="D201" t="s">
        <v>210</v>
      </c>
      <c r="F201">
        <f t="shared" si="20"/>
        <v>0</v>
      </c>
    </row>
    <row r="202" spans="1:6">
      <c r="A202" t="str">
        <f t="shared" si="18"/>
        <v>南浦拍照样衣仓FCW404CC0333W0</v>
      </c>
      <c r="B202" t="str">
        <f t="shared" si="19"/>
        <v>南浦拍照样衣仓F</v>
      </c>
      <c r="C202" t="s">
        <v>79</v>
      </c>
      <c r="D202" t="s">
        <v>211</v>
      </c>
      <c r="F202">
        <f t="shared" si="20"/>
        <v>0</v>
      </c>
    </row>
    <row r="203" spans="1:6">
      <c r="A203" t="str">
        <f t="shared" si="18"/>
        <v>南浦拍照样衣仓XXLCW404CC0333W0</v>
      </c>
      <c r="B203" t="str">
        <f t="shared" si="19"/>
        <v>南浦拍照样衣仓XXL</v>
      </c>
      <c r="C203" t="s">
        <v>79</v>
      </c>
      <c r="D203" t="s">
        <v>212</v>
      </c>
      <c r="F203">
        <f t="shared" si="20"/>
        <v>0</v>
      </c>
    </row>
    <row r="204" spans="1:6">
      <c r="A204" t="str">
        <f t="shared" si="18"/>
        <v>南浦拍照样衣仓XLCW404CC0333W0</v>
      </c>
      <c r="B204" t="str">
        <f t="shared" si="19"/>
        <v>南浦拍照样衣仓XL</v>
      </c>
      <c r="C204" t="s">
        <v>79</v>
      </c>
      <c r="D204" t="s">
        <v>213</v>
      </c>
      <c r="F204">
        <f t="shared" si="20"/>
        <v>0</v>
      </c>
    </row>
    <row r="205" spans="1:6">
      <c r="A205" t="str">
        <f t="shared" si="18"/>
        <v>香港仓XSCW404CC0333W0</v>
      </c>
      <c r="B205" t="str">
        <f t="shared" si="19"/>
        <v>香港仓XS</v>
      </c>
      <c r="C205" t="s">
        <v>79</v>
      </c>
      <c r="D205" t="s">
        <v>214</v>
      </c>
      <c r="E205">
        <v>9</v>
      </c>
      <c r="F205">
        <f t="shared" si="20"/>
        <v>9</v>
      </c>
    </row>
    <row r="206" spans="1:6">
      <c r="A206" t="str">
        <f t="shared" si="18"/>
        <v>南浦拍照样衣仓LCW404CC0333W0</v>
      </c>
      <c r="B206" t="str">
        <f t="shared" si="19"/>
        <v>南浦拍照样衣仓L</v>
      </c>
      <c r="C206" t="s">
        <v>79</v>
      </c>
      <c r="D206" t="s">
        <v>215</v>
      </c>
      <c r="F206">
        <f t="shared" si="20"/>
        <v>0</v>
      </c>
    </row>
    <row r="207" spans="1:6">
      <c r="A207" t="str">
        <f t="shared" si="18"/>
        <v>大货样衣仓FCW404CC0333W0</v>
      </c>
      <c r="B207" t="str">
        <f t="shared" si="19"/>
        <v>大货样衣仓F</v>
      </c>
      <c r="C207" t="s">
        <v>79</v>
      </c>
      <c r="D207" t="s">
        <v>216</v>
      </c>
      <c r="F207">
        <f t="shared" si="20"/>
        <v>0</v>
      </c>
    </row>
    <row r="208" spans="1:6">
      <c r="A208" t="str">
        <f t="shared" si="18"/>
        <v>香港仓LCW404CC0333W0</v>
      </c>
      <c r="B208" t="str">
        <f t="shared" si="19"/>
        <v>香港仓L</v>
      </c>
      <c r="C208" t="s">
        <v>79</v>
      </c>
      <c r="D208" t="s">
        <v>217</v>
      </c>
      <c r="E208">
        <v>8</v>
      </c>
      <c r="F208">
        <f t="shared" si="20"/>
        <v>8</v>
      </c>
    </row>
    <row r="209" spans="1:6">
      <c r="A209" t="str">
        <f t="shared" si="18"/>
        <v>香港仓MCW404CC0333W0</v>
      </c>
      <c r="B209" t="str">
        <f t="shared" si="19"/>
        <v>香港仓M</v>
      </c>
      <c r="C209" t="s">
        <v>79</v>
      </c>
      <c r="D209" t="s">
        <v>218</v>
      </c>
      <c r="E209">
        <v>16</v>
      </c>
      <c r="F209">
        <f t="shared" si="20"/>
        <v>16</v>
      </c>
    </row>
    <row r="210" spans="1:6">
      <c r="A210" t="str">
        <f t="shared" si="18"/>
        <v>香港仓FCW404CC0333W0</v>
      </c>
      <c r="B210" t="str">
        <f t="shared" si="19"/>
        <v>香港仓F</v>
      </c>
      <c r="C210" t="s">
        <v>79</v>
      </c>
      <c r="D210" t="s">
        <v>219</v>
      </c>
      <c r="F210">
        <f t="shared" si="20"/>
        <v>0</v>
      </c>
    </row>
    <row r="211" spans="1:6">
      <c r="A211" t="str">
        <f t="shared" si="18"/>
        <v>香港仓XXLCW404CC0333W0</v>
      </c>
      <c r="B211" t="str">
        <f t="shared" si="19"/>
        <v>香港仓XXL</v>
      </c>
      <c r="C211" t="s">
        <v>79</v>
      </c>
      <c r="D211" t="s">
        <v>220</v>
      </c>
      <c r="F211">
        <f t="shared" si="20"/>
        <v>0</v>
      </c>
    </row>
    <row r="212" spans="1:6">
      <c r="A212" t="str">
        <f t="shared" si="18"/>
        <v>香港仓SCW404CC0333W0</v>
      </c>
      <c r="B212" t="str">
        <f t="shared" si="19"/>
        <v>香港仓S</v>
      </c>
      <c r="C212" t="s">
        <v>79</v>
      </c>
      <c r="D212" t="s">
        <v>221</v>
      </c>
      <c r="E212">
        <v>35</v>
      </c>
      <c r="F212">
        <f t="shared" si="20"/>
        <v>35</v>
      </c>
    </row>
    <row r="213" spans="1:6">
      <c r="A213" t="str">
        <f t="shared" si="18"/>
        <v>香港仓XLCW404CC0333W0</v>
      </c>
      <c r="B213" t="str">
        <f t="shared" si="19"/>
        <v>香港仓XL</v>
      </c>
      <c r="C213" t="s">
        <v>79</v>
      </c>
      <c r="D213" t="s">
        <v>222</v>
      </c>
      <c r="F213">
        <f t="shared" si="20"/>
        <v>0</v>
      </c>
    </row>
    <row r="214" spans="1:6">
      <c r="A214" t="str">
        <f t="shared" si="18"/>
        <v>广州期货仓MCW404PL0315B0</v>
      </c>
      <c r="B214" t="str">
        <f t="shared" si="19"/>
        <v>广州期货仓M</v>
      </c>
      <c r="C214" t="s">
        <v>81</v>
      </c>
      <c r="D214" t="s">
        <v>181</v>
      </c>
      <c r="E214">
        <v>11</v>
      </c>
      <c r="F214">
        <f t="shared" si="20"/>
        <v>11</v>
      </c>
    </row>
    <row r="215" spans="1:6">
      <c r="A215" t="str">
        <f t="shared" si="18"/>
        <v>广州期货仓XSCW404PL0315B0</v>
      </c>
      <c r="B215" t="str">
        <f t="shared" si="19"/>
        <v>广州期货仓XS</v>
      </c>
      <c r="C215" t="s">
        <v>81</v>
      </c>
      <c r="D215" t="s">
        <v>182</v>
      </c>
      <c r="E215">
        <v>0</v>
      </c>
      <c r="F215">
        <f t="shared" si="20"/>
        <v>0</v>
      </c>
    </row>
    <row r="216" spans="1:6">
      <c r="A216" t="str">
        <f t="shared" si="18"/>
        <v>广州期货仓SCW404PL0315B0</v>
      </c>
      <c r="B216" t="str">
        <f t="shared" si="19"/>
        <v>广州期货仓S</v>
      </c>
      <c r="C216" t="s">
        <v>81</v>
      </c>
      <c r="D216" t="s">
        <v>183</v>
      </c>
      <c r="E216">
        <v>5</v>
      </c>
      <c r="F216">
        <f t="shared" si="20"/>
        <v>5</v>
      </c>
    </row>
    <row r="217" spans="1:6">
      <c r="A217" t="str">
        <f t="shared" si="18"/>
        <v>武汉XLCW404PL0315B0</v>
      </c>
      <c r="B217" t="str">
        <f t="shared" si="19"/>
        <v>武汉XL</v>
      </c>
      <c r="C217" t="s">
        <v>81</v>
      </c>
      <c r="D217" t="s">
        <v>184</v>
      </c>
      <c r="F217">
        <f t="shared" si="20"/>
        <v>0</v>
      </c>
    </row>
    <row r="218" spans="1:6">
      <c r="A218" t="str">
        <f t="shared" si="18"/>
        <v>武汉FCW404PL0315B0</v>
      </c>
      <c r="B218" t="str">
        <f t="shared" si="19"/>
        <v>武汉F</v>
      </c>
      <c r="C218" t="s">
        <v>81</v>
      </c>
      <c r="D218" t="s">
        <v>185</v>
      </c>
      <c r="F218">
        <f t="shared" si="20"/>
        <v>0</v>
      </c>
    </row>
    <row r="219" spans="1:6">
      <c r="A219" t="str">
        <f t="shared" si="18"/>
        <v>武汉XXLCW404PL0315B0</v>
      </c>
      <c r="B219" t="str">
        <f t="shared" si="19"/>
        <v>武汉XXL</v>
      </c>
      <c r="C219" t="s">
        <v>81</v>
      </c>
      <c r="D219" t="s">
        <v>186</v>
      </c>
      <c r="F219">
        <f t="shared" si="20"/>
        <v>0</v>
      </c>
    </row>
    <row r="220" spans="1:6">
      <c r="A220" t="str">
        <f t="shared" ref="A220:A237" si="21">B220&amp;C220</f>
        <v>武汉XSCW404PL0315B0</v>
      </c>
      <c r="B220" t="str">
        <f t="shared" ref="B220:B237" si="22">RIGHT(D220,LEN(D220)-FIND(":",D220,1))</f>
        <v>武汉XS</v>
      </c>
      <c r="C220" t="s">
        <v>81</v>
      </c>
      <c r="D220" t="s">
        <v>187</v>
      </c>
      <c r="F220">
        <f t="shared" ref="F220:F237" si="23">E220</f>
        <v>0</v>
      </c>
    </row>
    <row r="221" spans="1:6">
      <c r="A221" t="str">
        <f t="shared" si="21"/>
        <v>武汉LCW404PL0315B0</v>
      </c>
      <c r="B221" t="str">
        <f t="shared" si="22"/>
        <v>武汉L</v>
      </c>
      <c r="C221" t="s">
        <v>81</v>
      </c>
      <c r="D221" t="s">
        <v>188</v>
      </c>
      <c r="F221">
        <f t="shared" si="23"/>
        <v>0</v>
      </c>
    </row>
    <row r="222" spans="1:6">
      <c r="A222" t="str">
        <f t="shared" si="21"/>
        <v>武汉MCW404PL0315B0</v>
      </c>
      <c r="B222" t="str">
        <f t="shared" si="22"/>
        <v>武汉M</v>
      </c>
      <c r="C222" t="s">
        <v>81</v>
      </c>
      <c r="D222" t="s">
        <v>189</v>
      </c>
      <c r="F222">
        <f t="shared" si="23"/>
        <v>0</v>
      </c>
    </row>
    <row r="223" spans="1:6">
      <c r="A223" t="str">
        <f t="shared" si="21"/>
        <v>武汉SCW404PL0315B0</v>
      </c>
      <c r="B223" t="str">
        <f t="shared" si="22"/>
        <v>武汉S</v>
      </c>
      <c r="C223" t="s">
        <v>81</v>
      </c>
      <c r="D223" t="s">
        <v>190</v>
      </c>
      <c r="F223">
        <f t="shared" si="23"/>
        <v>0</v>
      </c>
    </row>
    <row r="224" spans="1:6">
      <c r="A224" t="str">
        <f t="shared" si="21"/>
        <v>广州期货仓FCW404PL0315B0</v>
      </c>
      <c r="B224" t="str">
        <f t="shared" si="22"/>
        <v>广州期货仓F</v>
      </c>
      <c r="C224" t="s">
        <v>81</v>
      </c>
      <c r="D224" t="s">
        <v>191</v>
      </c>
      <c r="F224">
        <f t="shared" si="23"/>
        <v>0</v>
      </c>
    </row>
    <row r="225" spans="1:6">
      <c r="A225" t="str">
        <f t="shared" si="21"/>
        <v>南浦拍照样衣仓XSCW404PL0315B0</v>
      </c>
      <c r="B225" t="str">
        <f t="shared" si="22"/>
        <v>南浦拍照样衣仓XS</v>
      </c>
      <c r="C225" t="s">
        <v>81</v>
      </c>
      <c r="D225" t="s">
        <v>192</v>
      </c>
      <c r="F225">
        <f t="shared" si="23"/>
        <v>0</v>
      </c>
    </row>
    <row r="226" spans="1:6">
      <c r="A226" t="str">
        <f t="shared" si="21"/>
        <v>南浦拍照样衣仓MCW404PL0315B0</v>
      </c>
      <c r="B226" t="str">
        <f t="shared" si="22"/>
        <v>南浦拍照样衣仓M</v>
      </c>
      <c r="C226" t="s">
        <v>81</v>
      </c>
      <c r="D226" t="s">
        <v>193</v>
      </c>
      <c r="F226">
        <f t="shared" si="23"/>
        <v>0</v>
      </c>
    </row>
    <row r="227" spans="1:6">
      <c r="A227" t="str">
        <f t="shared" si="21"/>
        <v>南浦拍照样衣仓SCW404PL0315B0</v>
      </c>
      <c r="B227" t="str">
        <f t="shared" si="22"/>
        <v>南浦拍照样衣仓S</v>
      </c>
      <c r="C227" t="s">
        <v>81</v>
      </c>
      <c r="D227" t="s">
        <v>194</v>
      </c>
      <c r="F227">
        <f t="shared" si="23"/>
        <v>0</v>
      </c>
    </row>
    <row r="228" spans="1:6">
      <c r="A228" t="str">
        <f t="shared" si="21"/>
        <v>南浦正品仓FCW404PL0315B0</v>
      </c>
      <c r="B228" t="str">
        <f t="shared" si="22"/>
        <v>南浦正品仓F</v>
      </c>
      <c r="C228" t="s">
        <v>81</v>
      </c>
      <c r="D228" t="s">
        <v>195</v>
      </c>
      <c r="E228">
        <v>0</v>
      </c>
      <c r="F228">
        <f t="shared" si="23"/>
        <v>0</v>
      </c>
    </row>
    <row r="229" spans="1:6">
      <c r="A229" t="str">
        <f t="shared" si="21"/>
        <v>广州期货仓XXLCW404PL0315B0</v>
      </c>
      <c r="B229" t="str">
        <f t="shared" si="22"/>
        <v>广州期货仓XXL</v>
      </c>
      <c r="C229" t="s">
        <v>81</v>
      </c>
      <c r="D229" t="s">
        <v>196</v>
      </c>
      <c r="F229">
        <f t="shared" si="23"/>
        <v>0</v>
      </c>
    </row>
    <row r="230" spans="1:6">
      <c r="A230" t="str">
        <f t="shared" si="21"/>
        <v>广州期货仓XLCW404PL0315B0</v>
      </c>
      <c r="B230" t="str">
        <f t="shared" si="22"/>
        <v>广州期货仓XL</v>
      </c>
      <c r="C230" t="s">
        <v>81</v>
      </c>
      <c r="D230" t="s">
        <v>197</v>
      </c>
      <c r="F230">
        <f t="shared" si="23"/>
        <v>0</v>
      </c>
    </row>
    <row r="231" spans="1:6">
      <c r="A231" t="str">
        <f t="shared" si="21"/>
        <v>广州期货仓LCW404PL0315B0</v>
      </c>
      <c r="B231" t="str">
        <f t="shared" si="22"/>
        <v>广州期货仓L</v>
      </c>
      <c r="C231" t="s">
        <v>81</v>
      </c>
      <c r="D231" t="s">
        <v>198</v>
      </c>
      <c r="E231">
        <v>6</v>
      </c>
      <c r="F231">
        <f t="shared" si="23"/>
        <v>6</v>
      </c>
    </row>
    <row r="232" spans="1:6">
      <c r="A232" t="str">
        <f t="shared" si="21"/>
        <v>南浦正品仓XXLCW404PL0315B0</v>
      </c>
      <c r="B232" t="str">
        <f t="shared" si="22"/>
        <v>南浦正品仓XXL</v>
      </c>
      <c r="C232" t="s">
        <v>81</v>
      </c>
      <c r="D232" t="s">
        <v>199</v>
      </c>
      <c r="F232">
        <f t="shared" si="23"/>
        <v>0</v>
      </c>
    </row>
    <row r="233" spans="1:6">
      <c r="A233" t="str">
        <f t="shared" si="21"/>
        <v>南浦正品仓XLCW404PL0315B0</v>
      </c>
      <c r="B233" t="str">
        <f t="shared" si="22"/>
        <v>南浦正品仓XL</v>
      </c>
      <c r="C233" t="s">
        <v>81</v>
      </c>
      <c r="D233" t="s">
        <v>200</v>
      </c>
      <c r="E233">
        <v>0</v>
      </c>
      <c r="F233">
        <f t="shared" si="23"/>
        <v>0</v>
      </c>
    </row>
    <row r="234" spans="1:6">
      <c r="A234" t="str">
        <f t="shared" si="21"/>
        <v>南浦正品仓LCW404PL0315B0</v>
      </c>
      <c r="B234" t="str">
        <f t="shared" si="22"/>
        <v>南浦正品仓L</v>
      </c>
      <c r="C234" t="s">
        <v>81</v>
      </c>
      <c r="D234" t="s">
        <v>201</v>
      </c>
      <c r="E234">
        <v>1</v>
      </c>
      <c r="F234">
        <f t="shared" si="23"/>
        <v>1</v>
      </c>
    </row>
    <row r="235" spans="1:6">
      <c r="A235" t="str">
        <f t="shared" si="21"/>
        <v>南浦正品仓MCW404PL0315B0</v>
      </c>
      <c r="B235" t="str">
        <f t="shared" si="22"/>
        <v>南浦正品仓M</v>
      </c>
      <c r="C235" t="s">
        <v>81</v>
      </c>
      <c r="D235" t="s">
        <v>202</v>
      </c>
      <c r="E235">
        <v>7</v>
      </c>
      <c r="F235">
        <f t="shared" si="23"/>
        <v>7</v>
      </c>
    </row>
    <row r="236" spans="1:6">
      <c r="A236" t="str">
        <f t="shared" si="21"/>
        <v>南浦正品仓SCW404PL0315B0</v>
      </c>
      <c r="B236" t="str">
        <f t="shared" si="22"/>
        <v>南浦正品仓S</v>
      </c>
      <c r="C236" t="s">
        <v>81</v>
      </c>
      <c r="D236" t="s">
        <v>203</v>
      </c>
      <c r="E236">
        <v>20</v>
      </c>
      <c r="F236">
        <f t="shared" si="23"/>
        <v>20</v>
      </c>
    </row>
    <row r="237" spans="1:6">
      <c r="A237" t="str">
        <f t="shared" si="21"/>
        <v>南浦正品仓XSCW404PL0315B0</v>
      </c>
      <c r="B237" t="str">
        <f t="shared" si="22"/>
        <v>南浦正品仓XS</v>
      </c>
      <c r="C237" t="s">
        <v>81</v>
      </c>
      <c r="D237" t="s">
        <v>204</v>
      </c>
      <c r="E237">
        <v>2</v>
      </c>
      <c r="F237">
        <f t="shared" si="23"/>
        <v>2</v>
      </c>
    </row>
    <row r="238" spans="1:6">
      <c r="A238" t="str">
        <f t="shared" ref="A238:A263" si="24">B238&amp;C238</f>
        <v>大货样衣仓XXLCW404PL0315B0</v>
      </c>
      <c r="B238" t="str">
        <f t="shared" ref="B238:B263" si="25">RIGHT(D238,LEN(D238)-FIND(":",D238,1))</f>
        <v>大货样衣仓XXL</v>
      </c>
      <c r="C238" t="s">
        <v>81</v>
      </c>
      <c r="D238" t="s">
        <v>205</v>
      </c>
      <c r="F238">
        <f t="shared" ref="F238:F263" si="26">E238</f>
        <v>0</v>
      </c>
    </row>
    <row r="239" spans="1:6">
      <c r="A239" t="str">
        <f t="shared" si="24"/>
        <v>大货样衣仓MCW404PL0315B0</v>
      </c>
      <c r="B239" t="str">
        <f t="shared" si="25"/>
        <v>大货样衣仓M</v>
      </c>
      <c r="C239" t="s">
        <v>81</v>
      </c>
      <c r="D239" t="s">
        <v>206</v>
      </c>
      <c r="F239">
        <f t="shared" si="26"/>
        <v>0</v>
      </c>
    </row>
    <row r="240" spans="1:6">
      <c r="A240" t="str">
        <f t="shared" si="24"/>
        <v>大货样衣仓XLCW404PL0315B0</v>
      </c>
      <c r="B240" t="str">
        <f t="shared" si="25"/>
        <v>大货样衣仓XL</v>
      </c>
      <c r="C240" t="s">
        <v>81</v>
      </c>
      <c r="D240" t="s">
        <v>207</v>
      </c>
      <c r="F240">
        <f t="shared" si="26"/>
        <v>0</v>
      </c>
    </row>
    <row r="241" spans="1:6">
      <c r="A241" t="str">
        <f t="shared" si="24"/>
        <v>大货样衣仓LCW404PL0315B0</v>
      </c>
      <c r="B241" t="str">
        <f t="shared" si="25"/>
        <v>大货样衣仓L</v>
      </c>
      <c r="C241" t="s">
        <v>81</v>
      </c>
      <c r="D241" t="s">
        <v>208</v>
      </c>
      <c r="F241">
        <f t="shared" si="26"/>
        <v>0</v>
      </c>
    </row>
    <row r="242" spans="1:6">
      <c r="A242" t="str">
        <f t="shared" si="24"/>
        <v>大货样衣仓SCW404PL0315B0</v>
      </c>
      <c r="B242" t="str">
        <f t="shared" si="25"/>
        <v>大货样衣仓S</v>
      </c>
      <c r="C242" t="s">
        <v>81</v>
      </c>
      <c r="D242" t="s">
        <v>209</v>
      </c>
      <c r="E242">
        <v>1</v>
      </c>
      <c r="F242">
        <f t="shared" si="26"/>
        <v>1</v>
      </c>
    </row>
    <row r="243" spans="1:6">
      <c r="A243" t="str">
        <f t="shared" si="24"/>
        <v>大货样衣仓XSCW404PL0315B0</v>
      </c>
      <c r="B243" t="str">
        <f t="shared" si="25"/>
        <v>大货样衣仓XS</v>
      </c>
      <c r="C243" t="s">
        <v>81</v>
      </c>
      <c r="D243" t="s">
        <v>210</v>
      </c>
      <c r="F243">
        <f t="shared" si="26"/>
        <v>0</v>
      </c>
    </row>
    <row r="244" spans="1:6">
      <c r="A244" t="str">
        <f t="shared" si="24"/>
        <v>南浦拍照样衣仓FCW404PL0315B0</v>
      </c>
      <c r="B244" t="str">
        <f t="shared" si="25"/>
        <v>南浦拍照样衣仓F</v>
      </c>
      <c r="C244" t="s">
        <v>81</v>
      </c>
      <c r="D244" t="s">
        <v>211</v>
      </c>
      <c r="F244">
        <f t="shared" si="26"/>
        <v>0</v>
      </c>
    </row>
    <row r="245" spans="1:6">
      <c r="A245" t="str">
        <f t="shared" si="24"/>
        <v>南浦拍照样衣仓XXLCW404PL0315B0</v>
      </c>
      <c r="B245" t="str">
        <f t="shared" si="25"/>
        <v>南浦拍照样衣仓XXL</v>
      </c>
      <c r="C245" t="s">
        <v>81</v>
      </c>
      <c r="D245" t="s">
        <v>212</v>
      </c>
      <c r="F245">
        <f t="shared" si="26"/>
        <v>0</v>
      </c>
    </row>
    <row r="246" spans="1:6">
      <c r="A246" t="str">
        <f t="shared" si="24"/>
        <v>南浦拍照样衣仓XLCW404PL0315B0</v>
      </c>
      <c r="B246" t="str">
        <f t="shared" si="25"/>
        <v>南浦拍照样衣仓XL</v>
      </c>
      <c r="C246" t="s">
        <v>81</v>
      </c>
      <c r="D246" t="s">
        <v>213</v>
      </c>
      <c r="F246">
        <f t="shared" si="26"/>
        <v>0</v>
      </c>
    </row>
    <row r="247" spans="1:6">
      <c r="A247" t="str">
        <f t="shared" si="24"/>
        <v>香港仓XSCW404PL0315B0</v>
      </c>
      <c r="B247" t="str">
        <f t="shared" si="25"/>
        <v>香港仓XS</v>
      </c>
      <c r="C247" t="s">
        <v>81</v>
      </c>
      <c r="D247" t="s">
        <v>214</v>
      </c>
      <c r="E247">
        <v>8</v>
      </c>
      <c r="F247">
        <f t="shared" si="26"/>
        <v>8</v>
      </c>
    </row>
    <row r="248" spans="1:6">
      <c r="A248" t="str">
        <f t="shared" si="24"/>
        <v>南浦拍照样衣仓LCW404PL0315B0</v>
      </c>
      <c r="B248" t="str">
        <f t="shared" si="25"/>
        <v>南浦拍照样衣仓L</v>
      </c>
      <c r="C248" t="s">
        <v>81</v>
      </c>
      <c r="D248" t="s">
        <v>215</v>
      </c>
      <c r="F248">
        <f t="shared" si="26"/>
        <v>0</v>
      </c>
    </row>
    <row r="249" spans="1:6">
      <c r="A249" t="str">
        <f t="shared" si="24"/>
        <v>大货样衣仓FCW404PL0315B0</v>
      </c>
      <c r="B249" t="str">
        <f t="shared" si="25"/>
        <v>大货样衣仓F</v>
      </c>
      <c r="C249" t="s">
        <v>81</v>
      </c>
      <c r="D249" t="s">
        <v>216</v>
      </c>
      <c r="F249">
        <f t="shared" si="26"/>
        <v>0</v>
      </c>
    </row>
    <row r="250" spans="1:6">
      <c r="A250" t="str">
        <f t="shared" si="24"/>
        <v>香港仓LCW404PL0315B0</v>
      </c>
      <c r="B250" t="str">
        <f t="shared" si="25"/>
        <v>香港仓L</v>
      </c>
      <c r="C250" t="s">
        <v>81</v>
      </c>
      <c r="D250" t="s">
        <v>217</v>
      </c>
      <c r="E250">
        <v>3</v>
      </c>
      <c r="F250">
        <f t="shared" si="26"/>
        <v>3</v>
      </c>
    </row>
    <row r="251" spans="1:6">
      <c r="A251" t="str">
        <f t="shared" si="24"/>
        <v>香港仓MCW404PL0315B0</v>
      </c>
      <c r="B251" t="str">
        <f t="shared" si="25"/>
        <v>香港仓M</v>
      </c>
      <c r="C251" t="s">
        <v>81</v>
      </c>
      <c r="D251" t="s">
        <v>218</v>
      </c>
      <c r="E251">
        <v>16</v>
      </c>
      <c r="F251">
        <f t="shared" si="26"/>
        <v>16</v>
      </c>
    </row>
    <row r="252" spans="1:6">
      <c r="A252" t="str">
        <f t="shared" si="24"/>
        <v>香港仓FCW404PL0315B0</v>
      </c>
      <c r="B252" t="str">
        <f t="shared" si="25"/>
        <v>香港仓F</v>
      </c>
      <c r="C252" t="s">
        <v>81</v>
      </c>
      <c r="D252" t="s">
        <v>219</v>
      </c>
      <c r="F252">
        <f t="shared" si="26"/>
        <v>0</v>
      </c>
    </row>
    <row r="253" spans="1:6">
      <c r="A253" t="str">
        <f t="shared" si="24"/>
        <v>香港仓XXLCW404PL0315B0</v>
      </c>
      <c r="B253" t="str">
        <f t="shared" si="25"/>
        <v>香港仓XXL</v>
      </c>
      <c r="C253" t="s">
        <v>81</v>
      </c>
      <c r="D253" t="s">
        <v>220</v>
      </c>
      <c r="F253">
        <f t="shared" si="26"/>
        <v>0</v>
      </c>
    </row>
    <row r="254" spans="1:6">
      <c r="A254" t="str">
        <f t="shared" si="24"/>
        <v>香港仓SCW404PL0315B0</v>
      </c>
      <c r="B254" t="str">
        <f t="shared" si="25"/>
        <v>香港仓S</v>
      </c>
      <c r="C254" t="s">
        <v>81</v>
      </c>
      <c r="D254" t="s">
        <v>221</v>
      </c>
      <c r="E254">
        <v>42</v>
      </c>
      <c r="F254">
        <f t="shared" si="26"/>
        <v>42</v>
      </c>
    </row>
    <row r="255" spans="1:6">
      <c r="A255" t="str">
        <f t="shared" si="24"/>
        <v>香港仓XLCW404PL0315B0</v>
      </c>
      <c r="B255" t="str">
        <f t="shared" si="25"/>
        <v>香港仓XL</v>
      </c>
      <c r="C255" t="s">
        <v>81</v>
      </c>
      <c r="D255" t="s">
        <v>222</v>
      </c>
      <c r="F255">
        <f t="shared" si="26"/>
        <v>0</v>
      </c>
    </row>
    <row r="256" spans="1:6">
      <c r="A256" t="str">
        <f t="shared" si="24"/>
        <v>广州期货仓MCW501PS0127E0</v>
      </c>
      <c r="B256" t="str">
        <f t="shared" si="25"/>
        <v>广州期货仓M</v>
      </c>
      <c r="C256" t="s">
        <v>82</v>
      </c>
      <c r="D256" t="s">
        <v>181</v>
      </c>
      <c r="E256">
        <v>13</v>
      </c>
      <c r="F256">
        <f t="shared" si="26"/>
        <v>13</v>
      </c>
    </row>
    <row r="257" spans="1:6">
      <c r="A257" t="str">
        <f t="shared" si="24"/>
        <v>广州期货仓XSCW501PS0127E0</v>
      </c>
      <c r="B257" t="str">
        <f t="shared" si="25"/>
        <v>广州期货仓XS</v>
      </c>
      <c r="C257" t="s">
        <v>82</v>
      </c>
      <c r="D257" t="s">
        <v>182</v>
      </c>
      <c r="E257">
        <v>0</v>
      </c>
      <c r="F257">
        <f t="shared" si="26"/>
        <v>0</v>
      </c>
    </row>
    <row r="258" spans="1:6">
      <c r="A258" t="str">
        <f t="shared" si="24"/>
        <v>广州期货仓SCW501PS0127E0</v>
      </c>
      <c r="B258" t="str">
        <f t="shared" si="25"/>
        <v>广州期货仓S</v>
      </c>
      <c r="C258" t="s">
        <v>82</v>
      </c>
      <c r="D258" t="s">
        <v>183</v>
      </c>
      <c r="E258">
        <v>9</v>
      </c>
      <c r="F258">
        <f t="shared" si="26"/>
        <v>9</v>
      </c>
    </row>
    <row r="259" spans="1:6">
      <c r="A259" t="str">
        <f t="shared" si="24"/>
        <v>武汉XLCW501PS0127E0</v>
      </c>
      <c r="B259" t="str">
        <f t="shared" si="25"/>
        <v>武汉XL</v>
      </c>
      <c r="C259" t="s">
        <v>82</v>
      </c>
      <c r="D259" t="s">
        <v>184</v>
      </c>
      <c r="F259">
        <f t="shared" si="26"/>
        <v>0</v>
      </c>
    </row>
    <row r="260" spans="1:6">
      <c r="A260" t="str">
        <f t="shared" si="24"/>
        <v>武汉FCW501PS0127E0</v>
      </c>
      <c r="B260" t="str">
        <f t="shared" si="25"/>
        <v>武汉F</v>
      </c>
      <c r="C260" t="s">
        <v>82</v>
      </c>
      <c r="D260" t="s">
        <v>185</v>
      </c>
      <c r="F260">
        <f t="shared" si="26"/>
        <v>0</v>
      </c>
    </row>
    <row r="261" spans="1:6">
      <c r="A261" t="str">
        <f t="shared" si="24"/>
        <v>武汉XXLCW501PS0127E0</v>
      </c>
      <c r="B261" t="str">
        <f t="shared" si="25"/>
        <v>武汉XXL</v>
      </c>
      <c r="C261" t="s">
        <v>82</v>
      </c>
      <c r="D261" t="s">
        <v>186</v>
      </c>
      <c r="F261">
        <f t="shared" si="26"/>
        <v>0</v>
      </c>
    </row>
    <row r="262" spans="1:6">
      <c r="A262" t="str">
        <f t="shared" si="24"/>
        <v>武汉XSCW501PS0127E0</v>
      </c>
      <c r="B262" t="str">
        <f t="shared" si="25"/>
        <v>武汉XS</v>
      </c>
      <c r="C262" t="s">
        <v>82</v>
      </c>
      <c r="D262" t="s">
        <v>187</v>
      </c>
      <c r="F262">
        <f t="shared" si="26"/>
        <v>0</v>
      </c>
    </row>
    <row r="263" spans="1:6">
      <c r="A263" t="str">
        <f t="shared" si="24"/>
        <v>武汉LCW501PS0127E0</v>
      </c>
      <c r="B263" t="str">
        <f t="shared" si="25"/>
        <v>武汉L</v>
      </c>
      <c r="C263" t="s">
        <v>82</v>
      </c>
      <c r="D263" t="s">
        <v>188</v>
      </c>
      <c r="F263">
        <f t="shared" si="26"/>
        <v>0</v>
      </c>
    </row>
    <row r="264" spans="1:6">
      <c r="A264" t="str">
        <f t="shared" ref="A264:A295" si="27">B264&amp;C264</f>
        <v>武汉MCW501PS0127E0</v>
      </c>
      <c r="B264" t="str">
        <f t="shared" ref="B264:B295" si="28">RIGHT(D264,LEN(D264)-FIND(":",D264,1))</f>
        <v>武汉M</v>
      </c>
      <c r="C264" t="s">
        <v>82</v>
      </c>
      <c r="D264" t="s">
        <v>189</v>
      </c>
      <c r="F264">
        <f t="shared" ref="F264:F295" si="29">E264</f>
        <v>0</v>
      </c>
    </row>
    <row r="265" spans="1:6">
      <c r="A265" t="str">
        <f t="shared" si="27"/>
        <v>武汉SCW501PS0127E0</v>
      </c>
      <c r="B265" t="str">
        <f t="shared" si="28"/>
        <v>武汉S</v>
      </c>
      <c r="C265" t="s">
        <v>82</v>
      </c>
      <c r="D265" t="s">
        <v>190</v>
      </c>
      <c r="F265">
        <f t="shared" si="29"/>
        <v>0</v>
      </c>
    </row>
    <row r="266" spans="1:6">
      <c r="A266" t="str">
        <f t="shared" si="27"/>
        <v>广州期货仓FCW501PS0127E0</v>
      </c>
      <c r="B266" t="str">
        <f t="shared" si="28"/>
        <v>广州期货仓F</v>
      </c>
      <c r="C266" t="s">
        <v>82</v>
      </c>
      <c r="D266" t="s">
        <v>191</v>
      </c>
      <c r="F266">
        <f t="shared" si="29"/>
        <v>0</v>
      </c>
    </row>
    <row r="267" spans="1:6">
      <c r="A267" t="str">
        <f t="shared" si="27"/>
        <v>南浦拍照样衣仓XSCW501PS0127E0</v>
      </c>
      <c r="B267" t="str">
        <f t="shared" si="28"/>
        <v>南浦拍照样衣仓XS</v>
      </c>
      <c r="C267" t="s">
        <v>82</v>
      </c>
      <c r="D267" t="s">
        <v>192</v>
      </c>
      <c r="F267">
        <f t="shared" si="29"/>
        <v>0</v>
      </c>
    </row>
    <row r="268" spans="1:6">
      <c r="A268" t="str">
        <f t="shared" si="27"/>
        <v>南浦拍照样衣仓MCW501PS0127E0</v>
      </c>
      <c r="B268" t="str">
        <f t="shared" si="28"/>
        <v>南浦拍照样衣仓M</v>
      </c>
      <c r="C268" t="s">
        <v>82</v>
      </c>
      <c r="D268" t="s">
        <v>193</v>
      </c>
      <c r="F268">
        <f t="shared" si="29"/>
        <v>0</v>
      </c>
    </row>
    <row r="269" spans="1:6">
      <c r="A269" t="str">
        <f t="shared" si="27"/>
        <v>南浦拍照样衣仓SCW501PS0127E0</v>
      </c>
      <c r="B269" t="str">
        <f t="shared" si="28"/>
        <v>南浦拍照样衣仓S</v>
      </c>
      <c r="C269" t="s">
        <v>82</v>
      </c>
      <c r="D269" t="s">
        <v>194</v>
      </c>
      <c r="F269">
        <f t="shared" si="29"/>
        <v>0</v>
      </c>
    </row>
    <row r="270" spans="1:6">
      <c r="A270" t="str">
        <f t="shared" si="27"/>
        <v>南浦正品仓FCW501PS0127E0</v>
      </c>
      <c r="B270" t="str">
        <f t="shared" si="28"/>
        <v>南浦正品仓F</v>
      </c>
      <c r="C270" t="s">
        <v>82</v>
      </c>
      <c r="D270" t="s">
        <v>195</v>
      </c>
      <c r="E270">
        <v>0</v>
      </c>
      <c r="F270">
        <f t="shared" si="29"/>
        <v>0</v>
      </c>
    </row>
    <row r="271" spans="1:6">
      <c r="A271" t="str">
        <f t="shared" si="27"/>
        <v>广州期货仓XXLCW501PS0127E0</v>
      </c>
      <c r="B271" t="str">
        <f t="shared" si="28"/>
        <v>广州期货仓XXL</v>
      </c>
      <c r="C271" t="s">
        <v>82</v>
      </c>
      <c r="D271" t="s">
        <v>196</v>
      </c>
      <c r="F271">
        <f t="shared" si="29"/>
        <v>0</v>
      </c>
    </row>
    <row r="272" spans="1:6">
      <c r="A272" t="str">
        <f t="shared" si="27"/>
        <v>广州期货仓XLCW501PS0127E0</v>
      </c>
      <c r="B272" t="str">
        <f t="shared" si="28"/>
        <v>广州期货仓XL</v>
      </c>
      <c r="C272" t="s">
        <v>82</v>
      </c>
      <c r="D272" t="s">
        <v>197</v>
      </c>
      <c r="F272">
        <f t="shared" si="29"/>
        <v>0</v>
      </c>
    </row>
    <row r="273" spans="1:6">
      <c r="A273" t="str">
        <f t="shared" si="27"/>
        <v>广州期货仓LCW501PS0127E0</v>
      </c>
      <c r="B273" t="str">
        <f t="shared" si="28"/>
        <v>广州期货仓L</v>
      </c>
      <c r="C273" t="s">
        <v>82</v>
      </c>
      <c r="D273" t="s">
        <v>198</v>
      </c>
      <c r="E273">
        <v>9</v>
      </c>
      <c r="F273">
        <f t="shared" si="29"/>
        <v>9</v>
      </c>
    </row>
    <row r="274" spans="1:6">
      <c r="A274" t="str">
        <f t="shared" si="27"/>
        <v>南浦正品仓XXLCW501PS0127E0</v>
      </c>
      <c r="B274" t="str">
        <f t="shared" si="28"/>
        <v>南浦正品仓XXL</v>
      </c>
      <c r="C274" t="s">
        <v>82</v>
      </c>
      <c r="D274" t="s">
        <v>199</v>
      </c>
      <c r="F274">
        <f t="shared" si="29"/>
        <v>0</v>
      </c>
    </row>
    <row r="275" spans="1:6">
      <c r="A275" t="str">
        <f t="shared" si="27"/>
        <v>南浦正品仓XLCW501PS0127E0</v>
      </c>
      <c r="B275" t="str">
        <f t="shared" si="28"/>
        <v>南浦正品仓XL</v>
      </c>
      <c r="C275" t="s">
        <v>82</v>
      </c>
      <c r="D275" t="s">
        <v>200</v>
      </c>
      <c r="E275">
        <v>0</v>
      </c>
      <c r="F275">
        <f t="shared" si="29"/>
        <v>0</v>
      </c>
    </row>
    <row r="276" spans="1:6">
      <c r="A276" t="str">
        <f t="shared" si="27"/>
        <v>南浦正品仓LCW501PS0127E0</v>
      </c>
      <c r="B276" t="str">
        <f t="shared" si="28"/>
        <v>南浦正品仓L</v>
      </c>
      <c r="C276" t="s">
        <v>82</v>
      </c>
      <c r="D276" t="s">
        <v>201</v>
      </c>
      <c r="E276">
        <v>2</v>
      </c>
      <c r="F276">
        <f t="shared" si="29"/>
        <v>2</v>
      </c>
    </row>
    <row r="277" spans="1:6">
      <c r="A277" t="str">
        <f t="shared" si="27"/>
        <v>南浦正品仓MCW501PS0127E0</v>
      </c>
      <c r="B277" t="str">
        <f t="shared" si="28"/>
        <v>南浦正品仓M</v>
      </c>
      <c r="C277" t="s">
        <v>82</v>
      </c>
      <c r="D277" t="s">
        <v>202</v>
      </c>
      <c r="E277">
        <v>4</v>
      </c>
      <c r="F277">
        <f t="shared" si="29"/>
        <v>4</v>
      </c>
    </row>
    <row r="278" spans="1:6">
      <c r="A278" t="str">
        <f t="shared" si="27"/>
        <v>南浦正品仓SCW501PS0127E0</v>
      </c>
      <c r="B278" t="str">
        <f t="shared" si="28"/>
        <v>南浦正品仓S</v>
      </c>
      <c r="C278" t="s">
        <v>82</v>
      </c>
      <c r="D278" t="s">
        <v>203</v>
      </c>
      <c r="E278">
        <v>4</v>
      </c>
      <c r="F278">
        <f t="shared" si="29"/>
        <v>4</v>
      </c>
    </row>
    <row r="279" spans="1:6">
      <c r="A279" t="str">
        <f t="shared" si="27"/>
        <v>南浦正品仓XSCW501PS0127E0</v>
      </c>
      <c r="B279" t="str">
        <f t="shared" si="28"/>
        <v>南浦正品仓XS</v>
      </c>
      <c r="C279" t="s">
        <v>82</v>
      </c>
      <c r="D279" t="s">
        <v>204</v>
      </c>
      <c r="E279">
        <v>2</v>
      </c>
      <c r="F279">
        <f t="shared" si="29"/>
        <v>2</v>
      </c>
    </row>
    <row r="280" spans="1:6">
      <c r="A280" t="str">
        <f t="shared" si="27"/>
        <v>大货样衣仓XXLCW501PS0127E0</v>
      </c>
      <c r="B280" t="str">
        <f t="shared" si="28"/>
        <v>大货样衣仓XXL</v>
      </c>
      <c r="C280" t="s">
        <v>82</v>
      </c>
      <c r="D280" t="s">
        <v>205</v>
      </c>
      <c r="F280">
        <f t="shared" si="29"/>
        <v>0</v>
      </c>
    </row>
    <row r="281" spans="1:6">
      <c r="A281" t="str">
        <f t="shared" si="27"/>
        <v>大货样衣仓MCW501PS0127E0</v>
      </c>
      <c r="B281" t="str">
        <f t="shared" si="28"/>
        <v>大货样衣仓M</v>
      </c>
      <c r="C281" t="s">
        <v>82</v>
      </c>
      <c r="D281" t="s">
        <v>206</v>
      </c>
      <c r="F281">
        <f t="shared" si="29"/>
        <v>0</v>
      </c>
    </row>
    <row r="282" spans="1:6">
      <c r="A282" t="str">
        <f t="shared" si="27"/>
        <v>大货样衣仓XLCW501PS0127E0</v>
      </c>
      <c r="B282" t="str">
        <f t="shared" si="28"/>
        <v>大货样衣仓XL</v>
      </c>
      <c r="C282" t="s">
        <v>82</v>
      </c>
      <c r="D282" t="s">
        <v>207</v>
      </c>
      <c r="F282">
        <f t="shared" si="29"/>
        <v>0</v>
      </c>
    </row>
    <row r="283" spans="1:6">
      <c r="A283" t="str">
        <f t="shared" si="27"/>
        <v>大货样衣仓LCW501PS0127E0</v>
      </c>
      <c r="B283" t="str">
        <f t="shared" si="28"/>
        <v>大货样衣仓L</v>
      </c>
      <c r="C283" t="s">
        <v>82</v>
      </c>
      <c r="D283" t="s">
        <v>208</v>
      </c>
      <c r="F283">
        <f t="shared" si="29"/>
        <v>0</v>
      </c>
    </row>
    <row r="284" spans="1:6">
      <c r="A284" t="str">
        <f t="shared" si="27"/>
        <v>大货样衣仓SCW501PS0127E0</v>
      </c>
      <c r="B284" t="str">
        <f t="shared" si="28"/>
        <v>大货样衣仓S</v>
      </c>
      <c r="C284" t="s">
        <v>82</v>
      </c>
      <c r="D284" t="s">
        <v>209</v>
      </c>
      <c r="E284">
        <v>1</v>
      </c>
      <c r="F284">
        <f t="shared" si="29"/>
        <v>1</v>
      </c>
    </row>
    <row r="285" spans="1:6">
      <c r="A285" t="str">
        <f t="shared" si="27"/>
        <v>大货样衣仓XSCW501PS0127E0</v>
      </c>
      <c r="B285" t="str">
        <f t="shared" si="28"/>
        <v>大货样衣仓XS</v>
      </c>
      <c r="C285" t="s">
        <v>82</v>
      </c>
      <c r="D285" t="s">
        <v>210</v>
      </c>
      <c r="F285">
        <f t="shared" si="29"/>
        <v>0</v>
      </c>
    </row>
    <row r="286" spans="1:6">
      <c r="A286" t="str">
        <f t="shared" si="27"/>
        <v>南浦拍照样衣仓FCW501PS0127E0</v>
      </c>
      <c r="B286" t="str">
        <f t="shared" si="28"/>
        <v>南浦拍照样衣仓F</v>
      </c>
      <c r="C286" t="s">
        <v>82</v>
      </c>
      <c r="D286" t="s">
        <v>211</v>
      </c>
      <c r="F286">
        <f t="shared" si="29"/>
        <v>0</v>
      </c>
    </row>
    <row r="287" spans="1:6">
      <c r="A287" t="str">
        <f t="shared" si="27"/>
        <v>南浦拍照样衣仓XXLCW501PS0127E0</v>
      </c>
      <c r="B287" t="str">
        <f t="shared" si="28"/>
        <v>南浦拍照样衣仓XXL</v>
      </c>
      <c r="C287" t="s">
        <v>82</v>
      </c>
      <c r="D287" t="s">
        <v>212</v>
      </c>
      <c r="F287">
        <f t="shared" si="29"/>
        <v>0</v>
      </c>
    </row>
    <row r="288" spans="1:6">
      <c r="A288" t="str">
        <f t="shared" si="27"/>
        <v>南浦拍照样衣仓XLCW501PS0127E0</v>
      </c>
      <c r="B288" t="str">
        <f t="shared" si="28"/>
        <v>南浦拍照样衣仓XL</v>
      </c>
      <c r="C288" t="s">
        <v>82</v>
      </c>
      <c r="D288" t="s">
        <v>213</v>
      </c>
      <c r="F288">
        <f t="shared" si="29"/>
        <v>0</v>
      </c>
    </row>
    <row r="289" spans="1:6">
      <c r="A289" t="str">
        <f t="shared" si="27"/>
        <v>香港仓XSCW501PS0127E0</v>
      </c>
      <c r="B289" t="str">
        <f t="shared" si="28"/>
        <v>香港仓XS</v>
      </c>
      <c r="C289" t="s">
        <v>82</v>
      </c>
      <c r="D289" t="s">
        <v>214</v>
      </c>
      <c r="E289">
        <v>8</v>
      </c>
      <c r="F289">
        <f t="shared" si="29"/>
        <v>8</v>
      </c>
    </row>
    <row r="290" spans="1:6">
      <c r="A290" t="str">
        <f t="shared" si="27"/>
        <v>南浦拍照样衣仓LCW501PS0127E0</v>
      </c>
      <c r="B290" t="str">
        <f t="shared" si="28"/>
        <v>南浦拍照样衣仓L</v>
      </c>
      <c r="C290" t="s">
        <v>82</v>
      </c>
      <c r="D290" t="s">
        <v>215</v>
      </c>
      <c r="F290">
        <f t="shared" si="29"/>
        <v>0</v>
      </c>
    </row>
    <row r="291" spans="1:6">
      <c r="A291" t="str">
        <f t="shared" si="27"/>
        <v>大货样衣仓FCW501PS0127E0</v>
      </c>
      <c r="B291" t="str">
        <f t="shared" si="28"/>
        <v>大货样衣仓F</v>
      </c>
      <c r="C291" t="s">
        <v>82</v>
      </c>
      <c r="D291" t="s">
        <v>216</v>
      </c>
      <c r="F291">
        <f t="shared" si="29"/>
        <v>0</v>
      </c>
    </row>
    <row r="292" spans="1:6">
      <c r="A292" t="str">
        <f t="shared" si="27"/>
        <v>香港仓LCW501PS0127E0</v>
      </c>
      <c r="B292" t="str">
        <f t="shared" si="28"/>
        <v>香港仓L</v>
      </c>
      <c r="C292" t="s">
        <v>82</v>
      </c>
      <c r="D292" t="s">
        <v>217</v>
      </c>
      <c r="E292">
        <v>9</v>
      </c>
      <c r="F292">
        <f t="shared" si="29"/>
        <v>9</v>
      </c>
    </row>
    <row r="293" spans="1:6">
      <c r="A293" t="str">
        <f t="shared" si="27"/>
        <v>香港仓MCW501PS0127E0</v>
      </c>
      <c r="B293" t="str">
        <f t="shared" si="28"/>
        <v>香港仓M</v>
      </c>
      <c r="C293" t="s">
        <v>82</v>
      </c>
      <c r="D293" t="s">
        <v>218</v>
      </c>
      <c r="E293">
        <v>16</v>
      </c>
      <c r="F293">
        <f t="shared" si="29"/>
        <v>16</v>
      </c>
    </row>
    <row r="294" spans="1:6">
      <c r="A294" t="str">
        <f t="shared" si="27"/>
        <v>香港仓FCW501PS0127E0</v>
      </c>
      <c r="B294" t="str">
        <f t="shared" si="28"/>
        <v>香港仓F</v>
      </c>
      <c r="C294" t="s">
        <v>82</v>
      </c>
      <c r="D294" t="s">
        <v>219</v>
      </c>
      <c r="F294">
        <f t="shared" si="29"/>
        <v>0</v>
      </c>
    </row>
    <row r="295" spans="1:6">
      <c r="A295" t="str">
        <f t="shared" si="27"/>
        <v>香港仓XXLCW501PS0127E0</v>
      </c>
      <c r="B295" t="str">
        <f t="shared" si="28"/>
        <v>香港仓XXL</v>
      </c>
      <c r="C295" t="s">
        <v>82</v>
      </c>
      <c r="D295" t="s">
        <v>220</v>
      </c>
      <c r="F295">
        <f t="shared" si="29"/>
        <v>0</v>
      </c>
    </row>
    <row r="296" spans="1:6">
      <c r="A296" t="str">
        <f t="shared" ref="A296:A327" si="30">B296&amp;C296</f>
        <v>香港仓SCW501PS0127E0</v>
      </c>
      <c r="B296" t="str">
        <f t="shared" ref="B296:B327" si="31">RIGHT(D296,LEN(D296)-FIND(":",D296,1))</f>
        <v>香港仓S</v>
      </c>
      <c r="C296" t="s">
        <v>82</v>
      </c>
      <c r="D296" t="s">
        <v>221</v>
      </c>
      <c r="E296">
        <v>21</v>
      </c>
      <c r="F296">
        <f t="shared" ref="F296:F327" si="32">E296</f>
        <v>21</v>
      </c>
    </row>
    <row r="297" spans="1:6">
      <c r="A297" t="str">
        <f t="shared" si="30"/>
        <v>香港仓XLCW501PS0127E0</v>
      </c>
      <c r="B297" t="str">
        <f t="shared" si="31"/>
        <v>香港仓XL</v>
      </c>
      <c r="C297" t="s">
        <v>82</v>
      </c>
      <c r="D297" t="s">
        <v>222</v>
      </c>
      <c r="F297">
        <f t="shared" si="32"/>
        <v>0</v>
      </c>
    </row>
    <row r="298" spans="1:6">
      <c r="A298" t="str">
        <f t="shared" si="30"/>
        <v>广州期货仓MCW502PS0120B0</v>
      </c>
      <c r="B298" t="str">
        <f t="shared" si="31"/>
        <v>广州期货仓M</v>
      </c>
      <c r="C298" t="s">
        <v>83</v>
      </c>
      <c r="D298" t="s">
        <v>181</v>
      </c>
      <c r="E298">
        <v>5</v>
      </c>
      <c r="F298">
        <f t="shared" si="32"/>
        <v>5</v>
      </c>
    </row>
    <row r="299" spans="1:6">
      <c r="A299" t="str">
        <f t="shared" si="30"/>
        <v>广州期货仓XSCW502PS0120B0</v>
      </c>
      <c r="B299" t="str">
        <f t="shared" si="31"/>
        <v>广州期货仓XS</v>
      </c>
      <c r="C299" t="s">
        <v>83</v>
      </c>
      <c r="D299" t="s">
        <v>182</v>
      </c>
      <c r="E299">
        <v>0</v>
      </c>
      <c r="F299">
        <f t="shared" si="32"/>
        <v>0</v>
      </c>
    </row>
    <row r="300" spans="1:6">
      <c r="A300" t="str">
        <f t="shared" si="30"/>
        <v>广州期货仓SCW502PS0120B0</v>
      </c>
      <c r="B300" t="str">
        <f t="shared" si="31"/>
        <v>广州期货仓S</v>
      </c>
      <c r="C300" t="s">
        <v>83</v>
      </c>
      <c r="D300" t="s">
        <v>183</v>
      </c>
      <c r="E300">
        <v>2</v>
      </c>
      <c r="F300">
        <f t="shared" si="32"/>
        <v>2</v>
      </c>
    </row>
    <row r="301" spans="1:6">
      <c r="A301" t="str">
        <f t="shared" si="30"/>
        <v>武汉XLCW502PS0120B0</v>
      </c>
      <c r="B301" t="str">
        <f t="shared" si="31"/>
        <v>武汉XL</v>
      </c>
      <c r="C301" t="s">
        <v>83</v>
      </c>
      <c r="D301" t="s">
        <v>184</v>
      </c>
      <c r="F301">
        <f t="shared" si="32"/>
        <v>0</v>
      </c>
    </row>
    <row r="302" spans="1:6">
      <c r="A302" t="str">
        <f t="shared" si="30"/>
        <v>武汉FCW502PS0120B0</v>
      </c>
      <c r="B302" t="str">
        <f t="shared" si="31"/>
        <v>武汉F</v>
      </c>
      <c r="C302" t="s">
        <v>83</v>
      </c>
      <c r="D302" t="s">
        <v>185</v>
      </c>
      <c r="F302">
        <f t="shared" si="32"/>
        <v>0</v>
      </c>
    </row>
    <row r="303" spans="1:6">
      <c r="A303" t="str">
        <f t="shared" si="30"/>
        <v>武汉XXLCW502PS0120B0</v>
      </c>
      <c r="B303" t="str">
        <f t="shared" si="31"/>
        <v>武汉XXL</v>
      </c>
      <c r="C303" t="s">
        <v>83</v>
      </c>
      <c r="D303" t="s">
        <v>186</v>
      </c>
      <c r="F303">
        <f t="shared" si="32"/>
        <v>0</v>
      </c>
    </row>
    <row r="304" spans="1:6">
      <c r="A304" t="str">
        <f t="shared" si="30"/>
        <v>武汉XSCW502PS0120B0</v>
      </c>
      <c r="B304" t="str">
        <f t="shared" si="31"/>
        <v>武汉XS</v>
      </c>
      <c r="C304" t="s">
        <v>83</v>
      </c>
      <c r="D304" t="s">
        <v>187</v>
      </c>
      <c r="F304">
        <f t="shared" si="32"/>
        <v>0</v>
      </c>
    </row>
    <row r="305" spans="1:6">
      <c r="A305" t="str">
        <f t="shared" si="30"/>
        <v>武汉LCW502PS0120B0</v>
      </c>
      <c r="B305" t="str">
        <f t="shared" si="31"/>
        <v>武汉L</v>
      </c>
      <c r="C305" t="s">
        <v>83</v>
      </c>
      <c r="D305" t="s">
        <v>188</v>
      </c>
      <c r="F305">
        <f t="shared" si="32"/>
        <v>0</v>
      </c>
    </row>
    <row r="306" spans="1:6">
      <c r="A306" t="str">
        <f t="shared" si="30"/>
        <v>武汉MCW502PS0120B0</v>
      </c>
      <c r="B306" t="str">
        <f t="shared" si="31"/>
        <v>武汉M</v>
      </c>
      <c r="C306" t="s">
        <v>83</v>
      </c>
      <c r="D306" t="s">
        <v>189</v>
      </c>
      <c r="F306">
        <f t="shared" si="32"/>
        <v>0</v>
      </c>
    </row>
    <row r="307" spans="1:6">
      <c r="A307" t="str">
        <f t="shared" si="30"/>
        <v>武汉SCW502PS0120B0</v>
      </c>
      <c r="B307" t="str">
        <f t="shared" si="31"/>
        <v>武汉S</v>
      </c>
      <c r="C307" t="s">
        <v>83</v>
      </c>
      <c r="D307" t="s">
        <v>190</v>
      </c>
      <c r="F307">
        <f t="shared" si="32"/>
        <v>0</v>
      </c>
    </row>
    <row r="308" spans="1:6">
      <c r="A308" t="str">
        <f t="shared" si="30"/>
        <v>广州期货仓FCW502PS0120B0</v>
      </c>
      <c r="B308" t="str">
        <f t="shared" si="31"/>
        <v>广州期货仓F</v>
      </c>
      <c r="C308" t="s">
        <v>83</v>
      </c>
      <c r="D308" t="s">
        <v>191</v>
      </c>
      <c r="F308">
        <f t="shared" si="32"/>
        <v>0</v>
      </c>
    </row>
    <row r="309" spans="1:6">
      <c r="A309" t="str">
        <f t="shared" si="30"/>
        <v>南浦拍照样衣仓XSCW502PS0120B0</v>
      </c>
      <c r="B309" t="str">
        <f t="shared" si="31"/>
        <v>南浦拍照样衣仓XS</v>
      </c>
      <c r="C309" t="s">
        <v>83</v>
      </c>
      <c r="D309" t="s">
        <v>192</v>
      </c>
      <c r="F309">
        <f t="shared" si="32"/>
        <v>0</v>
      </c>
    </row>
    <row r="310" spans="1:6">
      <c r="A310" t="str">
        <f t="shared" si="30"/>
        <v>南浦拍照样衣仓MCW502PS0120B0</v>
      </c>
      <c r="B310" t="str">
        <f t="shared" si="31"/>
        <v>南浦拍照样衣仓M</v>
      </c>
      <c r="C310" t="s">
        <v>83</v>
      </c>
      <c r="D310" t="s">
        <v>193</v>
      </c>
      <c r="F310">
        <f t="shared" si="32"/>
        <v>0</v>
      </c>
    </row>
    <row r="311" spans="1:6">
      <c r="A311" t="str">
        <f t="shared" si="30"/>
        <v>南浦拍照样衣仓SCW502PS0120B0</v>
      </c>
      <c r="B311" t="str">
        <f t="shared" si="31"/>
        <v>南浦拍照样衣仓S</v>
      </c>
      <c r="C311" t="s">
        <v>83</v>
      </c>
      <c r="D311" t="s">
        <v>194</v>
      </c>
      <c r="F311">
        <f t="shared" si="32"/>
        <v>0</v>
      </c>
    </row>
    <row r="312" spans="1:6">
      <c r="A312" t="str">
        <f t="shared" si="30"/>
        <v>南浦正品仓FCW502PS0120B0</v>
      </c>
      <c r="B312" t="str">
        <f t="shared" si="31"/>
        <v>南浦正品仓F</v>
      </c>
      <c r="C312" t="s">
        <v>83</v>
      </c>
      <c r="D312" t="s">
        <v>195</v>
      </c>
      <c r="E312">
        <v>0</v>
      </c>
      <c r="F312">
        <f t="shared" si="32"/>
        <v>0</v>
      </c>
    </row>
    <row r="313" spans="1:6">
      <c r="A313" t="str">
        <f t="shared" si="30"/>
        <v>广州期货仓XXLCW502PS0120B0</v>
      </c>
      <c r="B313" t="str">
        <f t="shared" si="31"/>
        <v>广州期货仓XXL</v>
      </c>
      <c r="C313" t="s">
        <v>83</v>
      </c>
      <c r="D313" t="s">
        <v>196</v>
      </c>
      <c r="F313">
        <f t="shared" si="32"/>
        <v>0</v>
      </c>
    </row>
    <row r="314" spans="1:6">
      <c r="A314" t="str">
        <f t="shared" si="30"/>
        <v>广州期货仓XLCW502PS0120B0</v>
      </c>
      <c r="B314" t="str">
        <f t="shared" si="31"/>
        <v>广州期货仓XL</v>
      </c>
      <c r="C314" t="s">
        <v>83</v>
      </c>
      <c r="D314" t="s">
        <v>197</v>
      </c>
      <c r="F314">
        <f t="shared" si="32"/>
        <v>0</v>
      </c>
    </row>
    <row r="315" spans="1:6">
      <c r="A315" t="str">
        <f t="shared" si="30"/>
        <v>广州期货仓LCW502PS0120B0</v>
      </c>
      <c r="B315" t="str">
        <f t="shared" si="31"/>
        <v>广州期货仓L</v>
      </c>
      <c r="C315" t="s">
        <v>83</v>
      </c>
      <c r="D315" t="s">
        <v>198</v>
      </c>
      <c r="E315">
        <v>4</v>
      </c>
      <c r="F315">
        <f t="shared" si="32"/>
        <v>4</v>
      </c>
    </row>
    <row r="316" spans="1:6">
      <c r="A316" t="str">
        <f t="shared" si="30"/>
        <v>南浦正品仓XXLCW502PS0120B0</v>
      </c>
      <c r="B316" t="str">
        <f t="shared" si="31"/>
        <v>南浦正品仓XXL</v>
      </c>
      <c r="C316" t="s">
        <v>83</v>
      </c>
      <c r="D316" t="s">
        <v>199</v>
      </c>
      <c r="F316">
        <f t="shared" si="32"/>
        <v>0</v>
      </c>
    </row>
    <row r="317" spans="1:6">
      <c r="A317" t="str">
        <f t="shared" si="30"/>
        <v>南浦正品仓XLCW502PS0120B0</v>
      </c>
      <c r="B317" t="str">
        <f t="shared" si="31"/>
        <v>南浦正品仓XL</v>
      </c>
      <c r="C317" t="s">
        <v>83</v>
      </c>
      <c r="D317" t="s">
        <v>200</v>
      </c>
      <c r="E317">
        <v>0</v>
      </c>
      <c r="F317">
        <f t="shared" si="32"/>
        <v>0</v>
      </c>
    </row>
    <row r="318" spans="1:6">
      <c r="A318" t="str">
        <f t="shared" si="30"/>
        <v>南浦正品仓LCW502PS0120B0</v>
      </c>
      <c r="B318" t="str">
        <f t="shared" si="31"/>
        <v>南浦正品仓L</v>
      </c>
      <c r="C318" t="s">
        <v>83</v>
      </c>
      <c r="D318" t="s">
        <v>201</v>
      </c>
      <c r="E318">
        <v>3</v>
      </c>
      <c r="F318">
        <f t="shared" si="32"/>
        <v>3</v>
      </c>
    </row>
    <row r="319" spans="1:6">
      <c r="A319" t="str">
        <f t="shared" si="30"/>
        <v>南浦正品仓MCW502PS0120B0</v>
      </c>
      <c r="B319" t="str">
        <f t="shared" si="31"/>
        <v>南浦正品仓M</v>
      </c>
      <c r="C319" t="s">
        <v>83</v>
      </c>
      <c r="D319" t="s">
        <v>202</v>
      </c>
      <c r="E319">
        <v>8</v>
      </c>
      <c r="F319">
        <f t="shared" si="32"/>
        <v>8</v>
      </c>
    </row>
    <row r="320" spans="1:6">
      <c r="A320" t="str">
        <f t="shared" si="30"/>
        <v>南浦正品仓SCW502PS0120B0</v>
      </c>
      <c r="B320" t="str">
        <f t="shared" si="31"/>
        <v>南浦正品仓S</v>
      </c>
      <c r="C320" t="s">
        <v>83</v>
      </c>
      <c r="D320" t="s">
        <v>203</v>
      </c>
      <c r="E320">
        <v>10</v>
      </c>
      <c r="F320">
        <f t="shared" si="32"/>
        <v>10</v>
      </c>
    </row>
    <row r="321" spans="1:6">
      <c r="A321" t="str">
        <f t="shared" si="30"/>
        <v>南浦正品仓XSCW502PS0120B0</v>
      </c>
      <c r="B321" t="str">
        <f t="shared" si="31"/>
        <v>南浦正品仓XS</v>
      </c>
      <c r="C321" t="s">
        <v>83</v>
      </c>
      <c r="D321" t="s">
        <v>204</v>
      </c>
      <c r="E321">
        <v>0</v>
      </c>
      <c r="F321">
        <f t="shared" si="32"/>
        <v>0</v>
      </c>
    </row>
    <row r="322" spans="1:6">
      <c r="A322" t="str">
        <f t="shared" si="30"/>
        <v>大货样衣仓XXLCW502PS0120B0</v>
      </c>
      <c r="B322" t="str">
        <f t="shared" si="31"/>
        <v>大货样衣仓XXL</v>
      </c>
      <c r="C322" t="s">
        <v>83</v>
      </c>
      <c r="D322" t="s">
        <v>205</v>
      </c>
      <c r="F322">
        <f t="shared" si="32"/>
        <v>0</v>
      </c>
    </row>
    <row r="323" spans="1:6">
      <c r="A323" t="str">
        <f t="shared" si="30"/>
        <v>大货样衣仓MCW502PS0120B0</v>
      </c>
      <c r="B323" t="str">
        <f t="shared" si="31"/>
        <v>大货样衣仓M</v>
      </c>
      <c r="C323" t="s">
        <v>83</v>
      </c>
      <c r="D323" t="s">
        <v>206</v>
      </c>
      <c r="E323">
        <v>1</v>
      </c>
      <c r="F323">
        <f t="shared" si="32"/>
        <v>1</v>
      </c>
    </row>
    <row r="324" spans="1:6">
      <c r="A324" t="str">
        <f t="shared" si="30"/>
        <v>大货样衣仓XLCW502PS0120B0</v>
      </c>
      <c r="B324" t="str">
        <f t="shared" si="31"/>
        <v>大货样衣仓XL</v>
      </c>
      <c r="C324" t="s">
        <v>83</v>
      </c>
      <c r="D324" t="s">
        <v>207</v>
      </c>
      <c r="F324">
        <f t="shared" si="32"/>
        <v>0</v>
      </c>
    </row>
    <row r="325" spans="1:6">
      <c r="A325" t="str">
        <f t="shared" si="30"/>
        <v>大货样衣仓LCW502PS0120B0</v>
      </c>
      <c r="B325" t="str">
        <f t="shared" si="31"/>
        <v>大货样衣仓L</v>
      </c>
      <c r="C325" t="s">
        <v>83</v>
      </c>
      <c r="D325" t="s">
        <v>208</v>
      </c>
      <c r="F325">
        <f t="shared" si="32"/>
        <v>0</v>
      </c>
    </row>
    <row r="326" spans="1:6">
      <c r="A326" t="str">
        <f t="shared" si="30"/>
        <v>大货样衣仓SCW502PS0120B0</v>
      </c>
      <c r="B326" t="str">
        <f t="shared" si="31"/>
        <v>大货样衣仓S</v>
      </c>
      <c r="C326" t="s">
        <v>83</v>
      </c>
      <c r="D326" t="s">
        <v>209</v>
      </c>
      <c r="F326">
        <f t="shared" si="32"/>
        <v>0</v>
      </c>
    </row>
    <row r="327" spans="1:6">
      <c r="A327" t="str">
        <f t="shared" si="30"/>
        <v>大货样衣仓XSCW502PS0120B0</v>
      </c>
      <c r="B327" t="str">
        <f t="shared" si="31"/>
        <v>大货样衣仓XS</v>
      </c>
      <c r="C327" t="s">
        <v>83</v>
      </c>
      <c r="D327" t="s">
        <v>210</v>
      </c>
      <c r="F327">
        <f t="shared" si="32"/>
        <v>0</v>
      </c>
    </row>
    <row r="328" spans="1:6">
      <c r="A328" t="str">
        <f t="shared" ref="A328:A367" si="33">B328&amp;C328</f>
        <v>南浦拍照样衣仓FCW502PS0120B0</v>
      </c>
      <c r="B328" t="str">
        <f t="shared" ref="B328:B367" si="34">RIGHT(D328,LEN(D328)-FIND(":",D328,1))</f>
        <v>南浦拍照样衣仓F</v>
      </c>
      <c r="C328" t="s">
        <v>83</v>
      </c>
      <c r="D328" t="s">
        <v>211</v>
      </c>
      <c r="F328">
        <f t="shared" ref="F328:F367" si="35">E328</f>
        <v>0</v>
      </c>
    </row>
    <row r="329" spans="1:6">
      <c r="A329" t="str">
        <f t="shared" si="33"/>
        <v>南浦拍照样衣仓XXLCW502PS0120B0</v>
      </c>
      <c r="B329" t="str">
        <f t="shared" si="34"/>
        <v>南浦拍照样衣仓XXL</v>
      </c>
      <c r="C329" t="s">
        <v>83</v>
      </c>
      <c r="D329" t="s">
        <v>212</v>
      </c>
      <c r="F329">
        <f t="shared" si="35"/>
        <v>0</v>
      </c>
    </row>
    <row r="330" spans="1:6">
      <c r="A330" t="str">
        <f t="shared" si="33"/>
        <v>南浦拍照样衣仓XLCW502PS0120B0</v>
      </c>
      <c r="B330" t="str">
        <f t="shared" si="34"/>
        <v>南浦拍照样衣仓XL</v>
      </c>
      <c r="C330" t="s">
        <v>83</v>
      </c>
      <c r="D330" t="s">
        <v>213</v>
      </c>
      <c r="F330">
        <f t="shared" si="35"/>
        <v>0</v>
      </c>
    </row>
    <row r="331" spans="1:6">
      <c r="A331" t="str">
        <f t="shared" si="33"/>
        <v>香港仓XSCW502PS0120B0</v>
      </c>
      <c r="B331" t="str">
        <f t="shared" si="34"/>
        <v>香港仓XS</v>
      </c>
      <c r="C331" t="s">
        <v>83</v>
      </c>
      <c r="D331" t="s">
        <v>214</v>
      </c>
      <c r="E331">
        <v>0</v>
      </c>
      <c r="F331">
        <f t="shared" si="35"/>
        <v>0</v>
      </c>
    </row>
    <row r="332" spans="1:6">
      <c r="A332" t="str">
        <f t="shared" si="33"/>
        <v>南浦拍照样衣仓LCW502PS0120B0</v>
      </c>
      <c r="B332" t="str">
        <f t="shared" si="34"/>
        <v>南浦拍照样衣仓L</v>
      </c>
      <c r="C332" t="s">
        <v>83</v>
      </c>
      <c r="D332" t="s">
        <v>215</v>
      </c>
      <c r="F332">
        <f t="shared" si="35"/>
        <v>0</v>
      </c>
    </row>
    <row r="333" spans="1:6">
      <c r="A333" t="str">
        <f t="shared" si="33"/>
        <v>大货样衣仓FCW502PS0120B0</v>
      </c>
      <c r="B333" t="str">
        <f t="shared" si="34"/>
        <v>大货样衣仓F</v>
      </c>
      <c r="C333" t="s">
        <v>83</v>
      </c>
      <c r="D333" t="s">
        <v>216</v>
      </c>
      <c r="F333">
        <f t="shared" si="35"/>
        <v>0</v>
      </c>
    </row>
    <row r="334" spans="1:6">
      <c r="A334" t="str">
        <f t="shared" si="33"/>
        <v>香港仓LCW502PS0120B0</v>
      </c>
      <c r="B334" t="str">
        <f t="shared" si="34"/>
        <v>香港仓L</v>
      </c>
      <c r="C334" t="s">
        <v>83</v>
      </c>
      <c r="D334" t="s">
        <v>217</v>
      </c>
      <c r="E334">
        <v>15</v>
      </c>
      <c r="F334">
        <f t="shared" si="35"/>
        <v>15</v>
      </c>
    </row>
    <row r="335" spans="1:6">
      <c r="A335" t="str">
        <f t="shared" si="33"/>
        <v>香港仓MCW502PS0120B0</v>
      </c>
      <c r="B335" t="str">
        <f t="shared" si="34"/>
        <v>香港仓M</v>
      </c>
      <c r="C335" t="s">
        <v>83</v>
      </c>
      <c r="D335" t="s">
        <v>218</v>
      </c>
      <c r="E335">
        <v>27</v>
      </c>
      <c r="F335">
        <f t="shared" si="35"/>
        <v>27</v>
      </c>
    </row>
    <row r="336" spans="1:6">
      <c r="A336" t="str">
        <f t="shared" si="33"/>
        <v>香港仓FCW502PS0120B0</v>
      </c>
      <c r="B336" t="str">
        <f t="shared" si="34"/>
        <v>香港仓F</v>
      </c>
      <c r="C336" t="s">
        <v>83</v>
      </c>
      <c r="D336" t="s">
        <v>219</v>
      </c>
      <c r="F336">
        <f t="shared" si="35"/>
        <v>0</v>
      </c>
    </row>
    <row r="337" spans="1:6">
      <c r="A337" t="str">
        <f t="shared" si="33"/>
        <v>香港仓XXLCW502PS0120B0</v>
      </c>
      <c r="B337" t="str">
        <f t="shared" si="34"/>
        <v>香港仓XXL</v>
      </c>
      <c r="C337" t="s">
        <v>83</v>
      </c>
      <c r="D337" t="s">
        <v>220</v>
      </c>
      <c r="F337">
        <f t="shared" si="35"/>
        <v>0</v>
      </c>
    </row>
    <row r="338" spans="1:6">
      <c r="A338" t="str">
        <f t="shared" si="33"/>
        <v>香港仓SCW502PS0120B0</v>
      </c>
      <c r="B338" t="str">
        <f t="shared" si="34"/>
        <v>香港仓S</v>
      </c>
      <c r="C338" t="s">
        <v>83</v>
      </c>
      <c r="D338" t="s">
        <v>221</v>
      </c>
      <c r="E338">
        <v>31</v>
      </c>
      <c r="F338">
        <f t="shared" si="35"/>
        <v>31</v>
      </c>
    </row>
    <row r="339" spans="1:6">
      <c r="A339" t="str">
        <f t="shared" si="33"/>
        <v>香港仓XLCW502PS0120B0</v>
      </c>
      <c r="B339" t="str">
        <f t="shared" si="34"/>
        <v>香港仓XL</v>
      </c>
      <c r="C339" t="s">
        <v>83</v>
      </c>
      <c r="D339" t="s">
        <v>222</v>
      </c>
      <c r="F339">
        <f t="shared" si="35"/>
        <v>0</v>
      </c>
    </row>
    <row r="340" spans="1:6">
      <c r="A340" t="str">
        <f t="shared" si="33"/>
        <v>广州期货仓MCW502TS0137B0</v>
      </c>
      <c r="B340" t="str">
        <f t="shared" si="34"/>
        <v>广州期货仓M</v>
      </c>
      <c r="C340" t="s">
        <v>84</v>
      </c>
      <c r="D340" t="s">
        <v>181</v>
      </c>
      <c r="E340">
        <v>20</v>
      </c>
      <c r="F340">
        <f t="shared" si="35"/>
        <v>20</v>
      </c>
    </row>
    <row r="341" spans="1:6">
      <c r="A341" t="str">
        <f t="shared" si="33"/>
        <v>广州期货仓XSCW502TS0137B0</v>
      </c>
      <c r="B341" t="str">
        <f t="shared" si="34"/>
        <v>广州期货仓XS</v>
      </c>
      <c r="C341" t="s">
        <v>84</v>
      </c>
      <c r="D341" t="s">
        <v>182</v>
      </c>
      <c r="E341">
        <v>0</v>
      </c>
      <c r="F341">
        <f t="shared" si="35"/>
        <v>0</v>
      </c>
    </row>
    <row r="342" spans="1:6">
      <c r="A342" t="str">
        <f t="shared" si="33"/>
        <v>广州期货仓SCW502TS0137B0</v>
      </c>
      <c r="B342" t="str">
        <f t="shared" si="34"/>
        <v>广州期货仓S</v>
      </c>
      <c r="C342" t="s">
        <v>84</v>
      </c>
      <c r="D342" t="s">
        <v>183</v>
      </c>
      <c r="E342">
        <v>7</v>
      </c>
      <c r="F342">
        <f t="shared" si="35"/>
        <v>7</v>
      </c>
    </row>
    <row r="343" spans="1:6">
      <c r="A343" t="str">
        <f t="shared" si="33"/>
        <v>武汉XLCW502TS0137B0</v>
      </c>
      <c r="B343" t="str">
        <f t="shared" si="34"/>
        <v>武汉XL</v>
      </c>
      <c r="C343" t="s">
        <v>84</v>
      </c>
      <c r="D343" t="s">
        <v>184</v>
      </c>
      <c r="F343">
        <f t="shared" si="35"/>
        <v>0</v>
      </c>
    </row>
    <row r="344" spans="1:6">
      <c r="A344" t="str">
        <f t="shared" si="33"/>
        <v>武汉FCW502TS0137B0</v>
      </c>
      <c r="B344" t="str">
        <f t="shared" si="34"/>
        <v>武汉F</v>
      </c>
      <c r="C344" t="s">
        <v>84</v>
      </c>
      <c r="D344" t="s">
        <v>185</v>
      </c>
      <c r="F344">
        <f t="shared" si="35"/>
        <v>0</v>
      </c>
    </row>
    <row r="345" spans="1:6">
      <c r="A345" t="str">
        <f t="shared" si="33"/>
        <v>武汉XXLCW502TS0137B0</v>
      </c>
      <c r="B345" t="str">
        <f t="shared" si="34"/>
        <v>武汉XXL</v>
      </c>
      <c r="C345" t="s">
        <v>84</v>
      </c>
      <c r="D345" t="s">
        <v>186</v>
      </c>
      <c r="F345">
        <f t="shared" si="35"/>
        <v>0</v>
      </c>
    </row>
    <row r="346" spans="1:6">
      <c r="A346" t="str">
        <f t="shared" si="33"/>
        <v>武汉XSCW502TS0137B0</v>
      </c>
      <c r="B346" t="str">
        <f t="shared" si="34"/>
        <v>武汉XS</v>
      </c>
      <c r="C346" t="s">
        <v>84</v>
      </c>
      <c r="D346" t="s">
        <v>187</v>
      </c>
      <c r="F346">
        <f t="shared" si="35"/>
        <v>0</v>
      </c>
    </row>
    <row r="347" spans="1:6">
      <c r="A347" t="str">
        <f t="shared" si="33"/>
        <v>武汉LCW502TS0137B0</v>
      </c>
      <c r="B347" t="str">
        <f t="shared" si="34"/>
        <v>武汉L</v>
      </c>
      <c r="C347" t="s">
        <v>84</v>
      </c>
      <c r="D347" t="s">
        <v>188</v>
      </c>
      <c r="F347">
        <f t="shared" si="35"/>
        <v>0</v>
      </c>
    </row>
    <row r="348" spans="1:6">
      <c r="A348" t="str">
        <f t="shared" si="33"/>
        <v>武汉MCW502TS0137B0</v>
      </c>
      <c r="B348" t="str">
        <f t="shared" si="34"/>
        <v>武汉M</v>
      </c>
      <c r="C348" t="s">
        <v>84</v>
      </c>
      <c r="D348" t="s">
        <v>189</v>
      </c>
      <c r="F348">
        <f t="shared" si="35"/>
        <v>0</v>
      </c>
    </row>
    <row r="349" spans="1:6">
      <c r="A349" t="str">
        <f t="shared" si="33"/>
        <v>武汉SCW502TS0137B0</v>
      </c>
      <c r="B349" t="str">
        <f t="shared" si="34"/>
        <v>武汉S</v>
      </c>
      <c r="C349" t="s">
        <v>84</v>
      </c>
      <c r="D349" t="s">
        <v>190</v>
      </c>
      <c r="F349">
        <f t="shared" si="35"/>
        <v>0</v>
      </c>
    </row>
    <row r="350" spans="1:6">
      <c r="A350" t="str">
        <f t="shared" si="33"/>
        <v>广州期货仓FCW502TS0137B0</v>
      </c>
      <c r="B350" t="str">
        <f t="shared" si="34"/>
        <v>广州期货仓F</v>
      </c>
      <c r="C350" t="s">
        <v>84</v>
      </c>
      <c r="D350" t="s">
        <v>191</v>
      </c>
      <c r="F350">
        <f t="shared" si="35"/>
        <v>0</v>
      </c>
    </row>
    <row r="351" spans="1:6">
      <c r="A351" t="str">
        <f t="shared" si="33"/>
        <v>南浦拍照样衣仓XSCW502TS0137B0</v>
      </c>
      <c r="B351" t="str">
        <f t="shared" si="34"/>
        <v>南浦拍照样衣仓XS</v>
      </c>
      <c r="C351" t="s">
        <v>84</v>
      </c>
      <c r="D351" t="s">
        <v>192</v>
      </c>
      <c r="F351">
        <f t="shared" si="35"/>
        <v>0</v>
      </c>
    </row>
    <row r="352" spans="1:6">
      <c r="A352" t="str">
        <f t="shared" si="33"/>
        <v>南浦拍照样衣仓MCW502TS0137B0</v>
      </c>
      <c r="B352" t="str">
        <f t="shared" si="34"/>
        <v>南浦拍照样衣仓M</v>
      </c>
      <c r="C352" t="s">
        <v>84</v>
      </c>
      <c r="D352" t="s">
        <v>193</v>
      </c>
      <c r="F352">
        <f t="shared" si="35"/>
        <v>0</v>
      </c>
    </row>
    <row r="353" spans="1:6">
      <c r="A353" t="str">
        <f t="shared" si="33"/>
        <v>南浦拍照样衣仓SCW502TS0137B0</v>
      </c>
      <c r="B353" t="str">
        <f t="shared" si="34"/>
        <v>南浦拍照样衣仓S</v>
      </c>
      <c r="C353" t="s">
        <v>84</v>
      </c>
      <c r="D353" t="s">
        <v>194</v>
      </c>
      <c r="F353">
        <f t="shared" si="35"/>
        <v>0</v>
      </c>
    </row>
    <row r="354" spans="1:6">
      <c r="A354" t="str">
        <f t="shared" si="33"/>
        <v>南浦正品仓FCW502TS0137B0</v>
      </c>
      <c r="B354" t="str">
        <f t="shared" si="34"/>
        <v>南浦正品仓F</v>
      </c>
      <c r="C354" t="s">
        <v>84</v>
      </c>
      <c r="D354" t="s">
        <v>195</v>
      </c>
      <c r="E354">
        <v>0</v>
      </c>
      <c r="F354">
        <f t="shared" si="35"/>
        <v>0</v>
      </c>
    </row>
    <row r="355" spans="1:6">
      <c r="A355" t="str">
        <f t="shared" si="33"/>
        <v>广州期货仓XXLCW502TS0137B0</v>
      </c>
      <c r="B355" t="str">
        <f t="shared" si="34"/>
        <v>广州期货仓XXL</v>
      </c>
      <c r="C355" t="s">
        <v>84</v>
      </c>
      <c r="D355" t="s">
        <v>196</v>
      </c>
      <c r="F355">
        <f t="shared" si="35"/>
        <v>0</v>
      </c>
    </row>
    <row r="356" spans="1:6">
      <c r="A356" t="str">
        <f t="shared" si="33"/>
        <v>广州期货仓XLCW502TS0137B0</v>
      </c>
      <c r="B356" t="str">
        <f t="shared" si="34"/>
        <v>广州期货仓XL</v>
      </c>
      <c r="C356" t="s">
        <v>84</v>
      </c>
      <c r="D356" t="s">
        <v>197</v>
      </c>
      <c r="F356">
        <f t="shared" si="35"/>
        <v>0</v>
      </c>
    </row>
    <row r="357" spans="1:6">
      <c r="A357" t="str">
        <f t="shared" si="33"/>
        <v>广州期货仓LCW502TS0137B0</v>
      </c>
      <c r="B357" t="str">
        <f t="shared" si="34"/>
        <v>广州期货仓L</v>
      </c>
      <c r="C357" t="s">
        <v>84</v>
      </c>
      <c r="D357" t="s">
        <v>198</v>
      </c>
      <c r="E357">
        <v>20</v>
      </c>
      <c r="F357">
        <f t="shared" si="35"/>
        <v>20</v>
      </c>
    </row>
    <row r="358" spans="1:6">
      <c r="A358" t="str">
        <f t="shared" si="33"/>
        <v>南浦正品仓XXLCW502TS0137B0</v>
      </c>
      <c r="B358" t="str">
        <f t="shared" si="34"/>
        <v>南浦正品仓XXL</v>
      </c>
      <c r="C358" t="s">
        <v>84</v>
      </c>
      <c r="D358" t="s">
        <v>199</v>
      </c>
      <c r="F358">
        <f t="shared" si="35"/>
        <v>0</v>
      </c>
    </row>
    <row r="359" spans="1:6">
      <c r="A359" t="str">
        <f t="shared" si="33"/>
        <v>南浦正品仓XLCW502TS0137B0</v>
      </c>
      <c r="B359" t="str">
        <f t="shared" si="34"/>
        <v>南浦正品仓XL</v>
      </c>
      <c r="C359" t="s">
        <v>84</v>
      </c>
      <c r="D359" t="s">
        <v>200</v>
      </c>
      <c r="E359">
        <v>0</v>
      </c>
      <c r="F359">
        <f t="shared" si="35"/>
        <v>0</v>
      </c>
    </row>
    <row r="360" spans="1:6">
      <c r="A360" t="str">
        <f t="shared" si="33"/>
        <v>南浦正品仓LCW502TS0137B0</v>
      </c>
      <c r="B360" t="str">
        <f t="shared" si="34"/>
        <v>南浦正品仓L</v>
      </c>
      <c r="C360" t="s">
        <v>84</v>
      </c>
      <c r="D360" t="s">
        <v>201</v>
      </c>
      <c r="F360">
        <f t="shared" si="35"/>
        <v>0</v>
      </c>
    </row>
    <row r="361" spans="1:6">
      <c r="A361" t="str">
        <f t="shared" si="33"/>
        <v>南浦正品仓MCW502TS0137B0</v>
      </c>
      <c r="B361" t="str">
        <f t="shared" si="34"/>
        <v>南浦正品仓M</v>
      </c>
      <c r="C361" t="s">
        <v>84</v>
      </c>
      <c r="D361" t="s">
        <v>202</v>
      </c>
      <c r="E361">
        <v>5</v>
      </c>
      <c r="F361">
        <f t="shared" si="35"/>
        <v>5</v>
      </c>
    </row>
    <row r="362" spans="1:6">
      <c r="A362" t="str">
        <f t="shared" si="33"/>
        <v>南浦正品仓SCW502TS0137B0</v>
      </c>
      <c r="B362" t="str">
        <f t="shared" si="34"/>
        <v>南浦正品仓S</v>
      </c>
      <c r="C362" t="s">
        <v>84</v>
      </c>
      <c r="D362" t="s">
        <v>203</v>
      </c>
      <c r="E362">
        <v>6</v>
      </c>
      <c r="F362">
        <f t="shared" si="35"/>
        <v>6</v>
      </c>
    </row>
    <row r="363" spans="1:6">
      <c r="A363" t="str">
        <f t="shared" si="33"/>
        <v>南浦正品仓XSCW502TS0137B0</v>
      </c>
      <c r="B363" t="str">
        <f t="shared" si="34"/>
        <v>南浦正品仓XS</v>
      </c>
      <c r="C363" t="s">
        <v>84</v>
      </c>
      <c r="D363" t="s">
        <v>204</v>
      </c>
      <c r="E363">
        <v>0</v>
      </c>
      <c r="F363">
        <f t="shared" si="35"/>
        <v>0</v>
      </c>
    </row>
    <row r="364" spans="1:6">
      <c r="A364" t="str">
        <f t="shared" si="33"/>
        <v>大货样衣仓XXLCW502TS0137B0</v>
      </c>
      <c r="B364" t="str">
        <f t="shared" si="34"/>
        <v>大货样衣仓XXL</v>
      </c>
      <c r="C364" t="s">
        <v>84</v>
      </c>
      <c r="D364" t="s">
        <v>205</v>
      </c>
      <c r="F364">
        <f t="shared" si="35"/>
        <v>0</v>
      </c>
    </row>
    <row r="365" spans="1:6">
      <c r="A365" t="str">
        <f t="shared" si="33"/>
        <v>大货样衣仓MCW502TS0137B0</v>
      </c>
      <c r="B365" t="str">
        <f t="shared" si="34"/>
        <v>大货样衣仓M</v>
      </c>
      <c r="C365" t="s">
        <v>84</v>
      </c>
      <c r="D365" t="s">
        <v>206</v>
      </c>
      <c r="F365">
        <f t="shared" si="35"/>
        <v>0</v>
      </c>
    </row>
    <row r="366" spans="1:6">
      <c r="A366" t="str">
        <f t="shared" si="33"/>
        <v>大货样衣仓XLCW502TS0137B0</v>
      </c>
      <c r="B366" t="str">
        <f t="shared" si="34"/>
        <v>大货样衣仓XL</v>
      </c>
      <c r="C366" t="s">
        <v>84</v>
      </c>
      <c r="D366" t="s">
        <v>207</v>
      </c>
      <c r="F366">
        <f t="shared" si="35"/>
        <v>0</v>
      </c>
    </row>
    <row r="367" spans="1:6">
      <c r="A367" t="str">
        <f t="shared" si="33"/>
        <v>大货样衣仓LCW502TS0137B0</v>
      </c>
      <c r="B367" t="str">
        <f t="shared" si="34"/>
        <v>大货样衣仓L</v>
      </c>
      <c r="C367" t="s">
        <v>84</v>
      </c>
      <c r="D367" t="s">
        <v>208</v>
      </c>
      <c r="F367">
        <f t="shared" si="35"/>
        <v>0</v>
      </c>
    </row>
    <row r="368" spans="1:6">
      <c r="A368" t="str">
        <f t="shared" ref="A368:A393" si="36">B368&amp;C368</f>
        <v>大货样衣仓SCW502TS0137B0</v>
      </c>
      <c r="B368" t="str">
        <f t="shared" ref="B368:B393" si="37">RIGHT(D368,LEN(D368)-FIND(":",D368,1))</f>
        <v>大货样衣仓S</v>
      </c>
      <c r="C368" t="s">
        <v>84</v>
      </c>
      <c r="D368" t="s">
        <v>209</v>
      </c>
      <c r="E368">
        <v>1</v>
      </c>
      <c r="F368">
        <f t="shared" ref="F368:F393" si="38">E368</f>
        <v>1</v>
      </c>
    </row>
    <row r="369" spans="1:6">
      <c r="A369" t="str">
        <f t="shared" si="36"/>
        <v>大货样衣仓XSCW502TS0137B0</v>
      </c>
      <c r="B369" t="str">
        <f t="shared" si="37"/>
        <v>大货样衣仓XS</v>
      </c>
      <c r="C369" t="s">
        <v>84</v>
      </c>
      <c r="D369" t="s">
        <v>210</v>
      </c>
      <c r="F369">
        <f t="shared" si="38"/>
        <v>0</v>
      </c>
    </row>
    <row r="370" spans="1:6">
      <c r="A370" t="str">
        <f t="shared" si="36"/>
        <v>南浦拍照样衣仓FCW502TS0137B0</v>
      </c>
      <c r="B370" t="str">
        <f t="shared" si="37"/>
        <v>南浦拍照样衣仓F</v>
      </c>
      <c r="C370" t="s">
        <v>84</v>
      </c>
      <c r="D370" t="s">
        <v>211</v>
      </c>
      <c r="F370">
        <f t="shared" si="38"/>
        <v>0</v>
      </c>
    </row>
    <row r="371" spans="1:6">
      <c r="A371" t="str">
        <f t="shared" si="36"/>
        <v>南浦拍照样衣仓XXLCW502TS0137B0</v>
      </c>
      <c r="B371" t="str">
        <f t="shared" si="37"/>
        <v>南浦拍照样衣仓XXL</v>
      </c>
      <c r="C371" t="s">
        <v>84</v>
      </c>
      <c r="D371" t="s">
        <v>212</v>
      </c>
      <c r="F371">
        <f t="shared" si="38"/>
        <v>0</v>
      </c>
    </row>
    <row r="372" spans="1:6">
      <c r="A372" t="str">
        <f t="shared" si="36"/>
        <v>南浦拍照样衣仓XLCW502TS0137B0</v>
      </c>
      <c r="B372" t="str">
        <f t="shared" si="37"/>
        <v>南浦拍照样衣仓XL</v>
      </c>
      <c r="C372" t="s">
        <v>84</v>
      </c>
      <c r="D372" t="s">
        <v>213</v>
      </c>
      <c r="F372">
        <f t="shared" si="38"/>
        <v>0</v>
      </c>
    </row>
    <row r="373" spans="1:6">
      <c r="A373" t="str">
        <f t="shared" si="36"/>
        <v>香港仓XSCW502TS0137B0</v>
      </c>
      <c r="B373" t="str">
        <f t="shared" si="37"/>
        <v>香港仓XS</v>
      </c>
      <c r="C373" t="s">
        <v>84</v>
      </c>
      <c r="D373" t="s">
        <v>214</v>
      </c>
      <c r="E373">
        <v>0</v>
      </c>
      <c r="F373">
        <f t="shared" si="38"/>
        <v>0</v>
      </c>
    </row>
    <row r="374" spans="1:6">
      <c r="A374" t="str">
        <f t="shared" si="36"/>
        <v>南浦拍照样衣仓LCW502TS0137B0</v>
      </c>
      <c r="B374" t="str">
        <f t="shared" si="37"/>
        <v>南浦拍照样衣仓L</v>
      </c>
      <c r="C374" t="s">
        <v>84</v>
      </c>
      <c r="D374" t="s">
        <v>215</v>
      </c>
      <c r="F374">
        <f t="shared" si="38"/>
        <v>0</v>
      </c>
    </row>
    <row r="375" spans="1:6">
      <c r="A375" t="str">
        <f t="shared" si="36"/>
        <v>大货样衣仓FCW502TS0137B0</v>
      </c>
      <c r="B375" t="str">
        <f t="shared" si="37"/>
        <v>大货样衣仓F</v>
      </c>
      <c r="C375" t="s">
        <v>84</v>
      </c>
      <c r="D375" t="s">
        <v>216</v>
      </c>
      <c r="F375">
        <f t="shared" si="38"/>
        <v>0</v>
      </c>
    </row>
    <row r="376" spans="1:6">
      <c r="A376" t="str">
        <f t="shared" si="36"/>
        <v>香港仓LCW502TS0137B0</v>
      </c>
      <c r="B376" t="str">
        <f t="shared" si="37"/>
        <v>香港仓L</v>
      </c>
      <c r="C376" t="s">
        <v>84</v>
      </c>
      <c r="D376" t="s">
        <v>217</v>
      </c>
      <c r="E376">
        <v>2</v>
      </c>
      <c r="F376">
        <f t="shared" si="38"/>
        <v>2</v>
      </c>
    </row>
    <row r="377" spans="1:6">
      <c r="A377" t="str">
        <f t="shared" si="36"/>
        <v>香港仓MCW502TS0137B0</v>
      </c>
      <c r="B377" t="str">
        <f t="shared" si="37"/>
        <v>香港仓M</v>
      </c>
      <c r="C377" t="s">
        <v>84</v>
      </c>
      <c r="D377" t="s">
        <v>218</v>
      </c>
      <c r="E377">
        <v>18</v>
      </c>
      <c r="F377">
        <f t="shared" si="38"/>
        <v>18</v>
      </c>
    </row>
    <row r="378" spans="1:6">
      <c r="A378" t="str">
        <f t="shared" si="36"/>
        <v>香港仓FCW502TS0137B0</v>
      </c>
      <c r="B378" t="str">
        <f t="shared" si="37"/>
        <v>香港仓F</v>
      </c>
      <c r="C378" t="s">
        <v>84</v>
      </c>
      <c r="D378" t="s">
        <v>219</v>
      </c>
      <c r="F378">
        <f t="shared" si="38"/>
        <v>0</v>
      </c>
    </row>
    <row r="379" spans="1:6">
      <c r="A379" t="str">
        <f t="shared" si="36"/>
        <v>香港仓XXLCW502TS0137B0</v>
      </c>
      <c r="B379" t="str">
        <f t="shared" si="37"/>
        <v>香港仓XXL</v>
      </c>
      <c r="C379" t="s">
        <v>84</v>
      </c>
      <c r="D379" t="s">
        <v>220</v>
      </c>
      <c r="F379">
        <f t="shared" si="38"/>
        <v>0</v>
      </c>
    </row>
    <row r="380" spans="1:6">
      <c r="A380" t="str">
        <f t="shared" si="36"/>
        <v>香港仓SCW502TS0137B0</v>
      </c>
      <c r="B380" t="str">
        <f t="shared" si="37"/>
        <v>香港仓S</v>
      </c>
      <c r="C380" t="s">
        <v>84</v>
      </c>
      <c r="D380" t="s">
        <v>221</v>
      </c>
      <c r="E380">
        <v>27</v>
      </c>
      <c r="F380">
        <f t="shared" si="38"/>
        <v>27</v>
      </c>
    </row>
    <row r="381" spans="1:6">
      <c r="A381" t="str">
        <f t="shared" si="36"/>
        <v>香港仓XLCW502TS0137B0</v>
      </c>
      <c r="B381" t="str">
        <f t="shared" si="37"/>
        <v>香港仓XL</v>
      </c>
      <c r="C381" t="s">
        <v>84</v>
      </c>
      <c r="D381" t="s">
        <v>222</v>
      </c>
      <c r="F381">
        <f t="shared" si="38"/>
        <v>0</v>
      </c>
    </row>
    <row r="382" spans="1:6">
      <c r="A382" t="str">
        <f t="shared" si="36"/>
        <v>广州期货仓MCW502TV0122W0</v>
      </c>
      <c r="B382" t="str">
        <f t="shared" si="37"/>
        <v>广州期货仓M</v>
      </c>
      <c r="C382" t="s">
        <v>85</v>
      </c>
      <c r="D382" t="s">
        <v>181</v>
      </c>
      <c r="E382">
        <v>1</v>
      </c>
      <c r="F382">
        <f t="shared" si="38"/>
        <v>1</v>
      </c>
    </row>
    <row r="383" spans="1:6">
      <c r="A383" t="str">
        <f t="shared" si="36"/>
        <v>广州期货仓XSCW502TV0122W0</v>
      </c>
      <c r="B383" t="str">
        <f t="shared" si="37"/>
        <v>广州期货仓XS</v>
      </c>
      <c r="C383" t="s">
        <v>85</v>
      </c>
      <c r="D383" t="s">
        <v>182</v>
      </c>
      <c r="F383">
        <f t="shared" si="38"/>
        <v>0</v>
      </c>
    </row>
    <row r="384" spans="1:6">
      <c r="A384" t="str">
        <f t="shared" si="36"/>
        <v>广州期货仓SCW502TV0122W0</v>
      </c>
      <c r="B384" t="str">
        <f t="shared" si="37"/>
        <v>广州期货仓S</v>
      </c>
      <c r="C384" t="s">
        <v>85</v>
      </c>
      <c r="D384" t="s">
        <v>183</v>
      </c>
      <c r="F384">
        <f t="shared" si="38"/>
        <v>0</v>
      </c>
    </row>
    <row r="385" spans="1:6">
      <c r="A385" t="str">
        <f t="shared" si="36"/>
        <v>武汉XLCW502TV0122W0</v>
      </c>
      <c r="B385" t="str">
        <f t="shared" si="37"/>
        <v>武汉XL</v>
      </c>
      <c r="C385" t="s">
        <v>85</v>
      </c>
      <c r="D385" t="s">
        <v>184</v>
      </c>
      <c r="F385">
        <f t="shared" si="38"/>
        <v>0</v>
      </c>
    </row>
    <row r="386" spans="1:6">
      <c r="A386" t="str">
        <f t="shared" si="36"/>
        <v>武汉FCW502TV0122W0</v>
      </c>
      <c r="B386" t="str">
        <f t="shared" si="37"/>
        <v>武汉F</v>
      </c>
      <c r="C386" t="s">
        <v>85</v>
      </c>
      <c r="D386" t="s">
        <v>185</v>
      </c>
      <c r="F386">
        <f t="shared" si="38"/>
        <v>0</v>
      </c>
    </row>
    <row r="387" spans="1:6">
      <c r="A387" t="str">
        <f t="shared" si="36"/>
        <v>武汉XXLCW502TV0122W0</v>
      </c>
      <c r="B387" t="str">
        <f t="shared" si="37"/>
        <v>武汉XXL</v>
      </c>
      <c r="C387" t="s">
        <v>85</v>
      </c>
      <c r="D387" t="s">
        <v>186</v>
      </c>
      <c r="F387">
        <f t="shared" si="38"/>
        <v>0</v>
      </c>
    </row>
    <row r="388" spans="1:6">
      <c r="A388" t="str">
        <f t="shared" si="36"/>
        <v>武汉XSCW502TV0122W0</v>
      </c>
      <c r="B388" t="str">
        <f t="shared" si="37"/>
        <v>武汉XS</v>
      </c>
      <c r="C388" t="s">
        <v>85</v>
      </c>
      <c r="D388" t="s">
        <v>187</v>
      </c>
      <c r="F388">
        <f t="shared" si="38"/>
        <v>0</v>
      </c>
    </row>
    <row r="389" spans="1:6">
      <c r="A389" t="str">
        <f t="shared" si="36"/>
        <v>武汉LCW502TV0122W0</v>
      </c>
      <c r="B389" t="str">
        <f t="shared" si="37"/>
        <v>武汉L</v>
      </c>
      <c r="C389" t="s">
        <v>85</v>
      </c>
      <c r="D389" t="s">
        <v>188</v>
      </c>
      <c r="F389">
        <f t="shared" si="38"/>
        <v>0</v>
      </c>
    </row>
    <row r="390" spans="1:6">
      <c r="A390" t="str">
        <f t="shared" si="36"/>
        <v>武汉MCW502TV0122W0</v>
      </c>
      <c r="B390" t="str">
        <f t="shared" si="37"/>
        <v>武汉M</v>
      </c>
      <c r="C390" t="s">
        <v>85</v>
      </c>
      <c r="D390" t="s">
        <v>189</v>
      </c>
      <c r="F390">
        <f t="shared" si="38"/>
        <v>0</v>
      </c>
    </row>
    <row r="391" spans="1:6">
      <c r="A391" t="str">
        <f t="shared" si="36"/>
        <v>武汉SCW502TV0122W0</v>
      </c>
      <c r="B391" t="str">
        <f t="shared" si="37"/>
        <v>武汉S</v>
      </c>
      <c r="C391" t="s">
        <v>85</v>
      </c>
      <c r="D391" t="s">
        <v>190</v>
      </c>
      <c r="F391">
        <f t="shared" si="38"/>
        <v>0</v>
      </c>
    </row>
    <row r="392" spans="1:6">
      <c r="A392" t="str">
        <f t="shared" si="36"/>
        <v>广州期货仓FCW502TV0122W0</v>
      </c>
      <c r="B392" t="str">
        <f t="shared" si="37"/>
        <v>广州期货仓F</v>
      </c>
      <c r="C392" t="s">
        <v>85</v>
      </c>
      <c r="D392" t="s">
        <v>191</v>
      </c>
      <c r="F392">
        <f t="shared" si="38"/>
        <v>0</v>
      </c>
    </row>
    <row r="393" spans="1:6">
      <c r="A393" t="str">
        <f t="shared" si="36"/>
        <v>南浦拍照样衣仓XSCW502TV0122W0</v>
      </c>
      <c r="B393" t="str">
        <f t="shared" si="37"/>
        <v>南浦拍照样衣仓XS</v>
      </c>
      <c r="C393" t="s">
        <v>85</v>
      </c>
      <c r="D393" t="s">
        <v>192</v>
      </c>
      <c r="F393">
        <f t="shared" si="38"/>
        <v>0</v>
      </c>
    </row>
    <row r="394" spans="1:6">
      <c r="A394" t="str">
        <f t="shared" ref="A394:A425" si="39">B394&amp;C394</f>
        <v>南浦拍照样衣仓MCW502TV0122W0</v>
      </c>
      <c r="B394" t="str">
        <f t="shared" ref="B394:B425" si="40">RIGHT(D394,LEN(D394)-FIND(":",D394,1))</f>
        <v>南浦拍照样衣仓M</v>
      </c>
      <c r="C394" t="s">
        <v>85</v>
      </c>
      <c r="D394" t="s">
        <v>193</v>
      </c>
      <c r="F394">
        <f t="shared" ref="F394:F425" si="41">E394</f>
        <v>0</v>
      </c>
    </row>
    <row r="395" spans="1:6">
      <c r="A395" t="str">
        <f t="shared" si="39"/>
        <v>南浦拍照样衣仓SCW502TV0122W0</v>
      </c>
      <c r="B395" t="str">
        <f t="shared" si="40"/>
        <v>南浦拍照样衣仓S</v>
      </c>
      <c r="C395" t="s">
        <v>85</v>
      </c>
      <c r="D395" t="s">
        <v>194</v>
      </c>
      <c r="F395">
        <f t="shared" si="41"/>
        <v>0</v>
      </c>
    </row>
    <row r="396" spans="1:6">
      <c r="A396" t="str">
        <f t="shared" si="39"/>
        <v>南浦正品仓FCW502TV0122W0</v>
      </c>
      <c r="B396" t="str">
        <f t="shared" si="40"/>
        <v>南浦正品仓F</v>
      </c>
      <c r="C396" t="s">
        <v>85</v>
      </c>
      <c r="D396" t="s">
        <v>195</v>
      </c>
      <c r="E396">
        <v>0</v>
      </c>
      <c r="F396">
        <f t="shared" si="41"/>
        <v>0</v>
      </c>
    </row>
    <row r="397" spans="1:6">
      <c r="A397" t="str">
        <f t="shared" si="39"/>
        <v>广州期货仓XXLCW502TV0122W0</v>
      </c>
      <c r="B397" t="str">
        <f t="shared" si="40"/>
        <v>广州期货仓XXL</v>
      </c>
      <c r="C397" t="s">
        <v>85</v>
      </c>
      <c r="D397" t="s">
        <v>196</v>
      </c>
      <c r="F397">
        <f t="shared" si="41"/>
        <v>0</v>
      </c>
    </row>
    <row r="398" spans="1:6">
      <c r="A398" t="str">
        <f t="shared" si="39"/>
        <v>广州期货仓XLCW502TV0122W0</v>
      </c>
      <c r="B398" t="str">
        <f t="shared" si="40"/>
        <v>广州期货仓XL</v>
      </c>
      <c r="C398" t="s">
        <v>85</v>
      </c>
      <c r="D398" t="s">
        <v>197</v>
      </c>
      <c r="F398">
        <f t="shared" si="41"/>
        <v>0</v>
      </c>
    </row>
    <row r="399" spans="1:6">
      <c r="A399" t="str">
        <f t="shared" si="39"/>
        <v>广州期货仓LCW502TV0122W0</v>
      </c>
      <c r="B399" t="str">
        <f t="shared" si="40"/>
        <v>广州期货仓L</v>
      </c>
      <c r="C399" t="s">
        <v>85</v>
      </c>
      <c r="D399" t="s">
        <v>198</v>
      </c>
      <c r="F399">
        <f t="shared" si="41"/>
        <v>0</v>
      </c>
    </row>
    <row r="400" spans="1:6">
      <c r="A400" t="str">
        <f t="shared" si="39"/>
        <v>南浦正品仓XXLCW502TV0122W0</v>
      </c>
      <c r="B400" t="str">
        <f t="shared" si="40"/>
        <v>南浦正品仓XXL</v>
      </c>
      <c r="C400" t="s">
        <v>85</v>
      </c>
      <c r="D400" t="s">
        <v>199</v>
      </c>
      <c r="F400">
        <f t="shared" si="41"/>
        <v>0</v>
      </c>
    </row>
    <row r="401" spans="1:6">
      <c r="A401" t="str">
        <f t="shared" si="39"/>
        <v>南浦正品仓XLCW502TV0122W0</v>
      </c>
      <c r="B401" t="str">
        <f t="shared" si="40"/>
        <v>南浦正品仓XL</v>
      </c>
      <c r="C401" t="s">
        <v>85</v>
      </c>
      <c r="D401" t="s">
        <v>200</v>
      </c>
      <c r="E401">
        <v>3</v>
      </c>
      <c r="F401">
        <f t="shared" si="41"/>
        <v>3</v>
      </c>
    </row>
    <row r="402" spans="1:6">
      <c r="A402" t="str">
        <f t="shared" si="39"/>
        <v>南浦正品仓LCW502TV0122W0</v>
      </c>
      <c r="B402" t="str">
        <f t="shared" si="40"/>
        <v>南浦正品仓L</v>
      </c>
      <c r="C402" t="s">
        <v>85</v>
      </c>
      <c r="D402" t="s">
        <v>201</v>
      </c>
      <c r="E402">
        <v>7</v>
      </c>
      <c r="F402">
        <f t="shared" si="41"/>
        <v>7</v>
      </c>
    </row>
    <row r="403" spans="1:6">
      <c r="A403" t="str">
        <f t="shared" si="39"/>
        <v>南浦正品仓MCW502TV0122W0</v>
      </c>
      <c r="B403" t="str">
        <f t="shared" si="40"/>
        <v>南浦正品仓M</v>
      </c>
      <c r="C403" t="s">
        <v>85</v>
      </c>
      <c r="D403" t="s">
        <v>202</v>
      </c>
      <c r="E403">
        <v>15</v>
      </c>
      <c r="F403">
        <f t="shared" si="41"/>
        <v>15</v>
      </c>
    </row>
    <row r="404" spans="1:6">
      <c r="A404" t="str">
        <f t="shared" si="39"/>
        <v>南浦正品仓SCW502TV0122W0</v>
      </c>
      <c r="B404" t="str">
        <f t="shared" si="40"/>
        <v>南浦正品仓S</v>
      </c>
      <c r="C404" t="s">
        <v>85</v>
      </c>
      <c r="D404" t="s">
        <v>203</v>
      </c>
      <c r="E404">
        <v>10</v>
      </c>
      <c r="F404">
        <f t="shared" si="41"/>
        <v>10</v>
      </c>
    </row>
    <row r="405" spans="1:6">
      <c r="A405" t="str">
        <f t="shared" si="39"/>
        <v>南浦正品仓XSCW502TV0122W0</v>
      </c>
      <c r="B405" t="str">
        <f t="shared" si="40"/>
        <v>南浦正品仓XS</v>
      </c>
      <c r="C405" t="s">
        <v>85</v>
      </c>
      <c r="D405" t="s">
        <v>204</v>
      </c>
      <c r="E405">
        <v>0</v>
      </c>
      <c r="F405">
        <f t="shared" si="41"/>
        <v>0</v>
      </c>
    </row>
    <row r="406" spans="1:6">
      <c r="A406" t="str">
        <f t="shared" si="39"/>
        <v>大货样衣仓XXLCW502TV0122W0</v>
      </c>
      <c r="B406" t="str">
        <f t="shared" si="40"/>
        <v>大货样衣仓XXL</v>
      </c>
      <c r="C406" t="s">
        <v>85</v>
      </c>
      <c r="D406" t="s">
        <v>205</v>
      </c>
      <c r="F406">
        <f t="shared" si="41"/>
        <v>0</v>
      </c>
    </row>
    <row r="407" spans="1:6">
      <c r="A407" t="str">
        <f t="shared" si="39"/>
        <v>大货样衣仓MCW502TV0122W0</v>
      </c>
      <c r="B407" t="str">
        <f t="shared" si="40"/>
        <v>大货样衣仓M</v>
      </c>
      <c r="C407" t="s">
        <v>85</v>
      </c>
      <c r="D407" t="s">
        <v>206</v>
      </c>
      <c r="F407">
        <f t="shared" si="41"/>
        <v>0</v>
      </c>
    </row>
    <row r="408" spans="1:6">
      <c r="A408" t="str">
        <f t="shared" si="39"/>
        <v>大货样衣仓XLCW502TV0122W0</v>
      </c>
      <c r="B408" t="str">
        <f t="shared" si="40"/>
        <v>大货样衣仓XL</v>
      </c>
      <c r="C408" t="s">
        <v>85</v>
      </c>
      <c r="D408" t="s">
        <v>207</v>
      </c>
      <c r="F408">
        <f t="shared" si="41"/>
        <v>0</v>
      </c>
    </row>
    <row r="409" spans="1:6">
      <c r="A409" t="str">
        <f t="shared" si="39"/>
        <v>大货样衣仓LCW502TV0122W0</v>
      </c>
      <c r="B409" t="str">
        <f t="shared" si="40"/>
        <v>大货样衣仓L</v>
      </c>
      <c r="C409" t="s">
        <v>85</v>
      </c>
      <c r="D409" t="s">
        <v>208</v>
      </c>
      <c r="F409">
        <f t="shared" si="41"/>
        <v>0</v>
      </c>
    </row>
    <row r="410" spans="1:6">
      <c r="A410" t="str">
        <f t="shared" si="39"/>
        <v>大货样衣仓SCW502TV0122W0</v>
      </c>
      <c r="B410" t="str">
        <f t="shared" si="40"/>
        <v>大货样衣仓S</v>
      </c>
      <c r="C410" t="s">
        <v>85</v>
      </c>
      <c r="D410" t="s">
        <v>209</v>
      </c>
      <c r="E410">
        <v>1</v>
      </c>
      <c r="F410">
        <f t="shared" si="41"/>
        <v>1</v>
      </c>
    </row>
    <row r="411" spans="1:6">
      <c r="A411" t="str">
        <f t="shared" si="39"/>
        <v>大货样衣仓XSCW502TV0122W0</v>
      </c>
      <c r="B411" t="str">
        <f t="shared" si="40"/>
        <v>大货样衣仓XS</v>
      </c>
      <c r="C411" t="s">
        <v>85</v>
      </c>
      <c r="D411" t="s">
        <v>210</v>
      </c>
      <c r="F411">
        <f t="shared" si="41"/>
        <v>0</v>
      </c>
    </row>
    <row r="412" spans="1:6">
      <c r="A412" t="str">
        <f t="shared" si="39"/>
        <v>南浦拍照样衣仓FCW502TV0122W0</v>
      </c>
      <c r="B412" t="str">
        <f t="shared" si="40"/>
        <v>南浦拍照样衣仓F</v>
      </c>
      <c r="C412" t="s">
        <v>85</v>
      </c>
      <c r="D412" t="s">
        <v>211</v>
      </c>
      <c r="F412">
        <f t="shared" si="41"/>
        <v>0</v>
      </c>
    </row>
    <row r="413" spans="1:6">
      <c r="A413" t="str">
        <f t="shared" si="39"/>
        <v>南浦拍照样衣仓XXLCW502TV0122W0</v>
      </c>
      <c r="B413" t="str">
        <f t="shared" si="40"/>
        <v>南浦拍照样衣仓XXL</v>
      </c>
      <c r="C413" t="s">
        <v>85</v>
      </c>
      <c r="D413" t="s">
        <v>212</v>
      </c>
      <c r="F413">
        <f t="shared" si="41"/>
        <v>0</v>
      </c>
    </row>
    <row r="414" spans="1:6">
      <c r="A414" t="str">
        <f t="shared" si="39"/>
        <v>南浦拍照样衣仓XLCW502TV0122W0</v>
      </c>
      <c r="B414" t="str">
        <f t="shared" si="40"/>
        <v>南浦拍照样衣仓XL</v>
      </c>
      <c r="C414" t="s">
        <v>85</v>
      </c>
      <c r="D414" t="s">
        <v>213</v>
      </c>
      <c r="F414">
        <f t="shared" si="41"/>
        <v>0</v>
      </c>
    </row>
    <row r="415" spans="1:6">
      <c r="A415" t="str">
        <f t="shared" si="39"/>
        <v>香港仓XSCW502TV0122W0</v>
      </c>
      <c r="B415" t="str">
        <f t="shared" si="40"/>
        <v>香港仓XS</v>
      </c>
      <c r="C415" t="s">
        <v>85</v>
      </c>
      <c r="D415" t="s">
        <v>214</v>
      </c>
      <c r="E415">
        <v>0</v>
      </c>
      <c r="F415">
        <f t="shared" si="41"/>
        <v>0</v>
      </c>
    </row>
    <row r="416" spans="1:6">
      <c r="A416" t="str">
        <f t="shared" si="39"/>
        <v>南浦拍照样衣仓LCW502TV0122W0</v>
      </c>
      <c r="B416" t="str">
        <f t="shared" si="40"/>
        <v>南浦拍照样衣仓L</v>
      </c>
      <c r="C416" t="s">
        <v>85</v>
      </c>
      <c r="D416" t="s">
        <v>215</v>
      </c>
      <c r="F416">
        <f t="shared" si="41"/>
        <v>0</v>
      </c>
    </row>
    <row r="417" spans="1:6">
      <c r="A417" t="str">
        <f t="shared" si="39"/>
        <v>大货样衣仓FCW502TV0122W0</v>
      </c>
      <c r="B417" t="str">
        <f t="shared" si="40"/>
        <v>大货样衣仓F</v>
      </c>
      <c r="C417" t="s">
        <v>85</v>
      </c>
      <c r="D417" t="s">
        <v>216</v>
      </c>
      <c r="F417">
        <f t="shared" si="41"/>
        <v>0</v>
      </c>
    </row>
    <row r="418" spans="1:6">
      <c r="A418" t="str">
        <f t="shared" si="39"/>
        <v>香港仓LCW502TV0122W0</v>
      </c>
      <c r="B418" t="str">
        <f t="shared" si="40"/>
        <v>香港仓L</v>
      </c>
      <c r="C418" t="s">
        <v>85</v>
      </c>
      <c r="D418" t="s">
        <v>217</v>
      </c>
      <c r="E418">
        <v>15</v>
      </c>
      <c r="F418">
        <f t="shared" si="41"/>
        <v>15</v>
      </c>
    </row>
    <row r="419" spans="1:6">
      <c r="A419" t="str">
        <f t="shared" si="39"/>
        <v>香港仓MCW502TV0122W0</v>
      </c>
      <c r="B419" t="str">
        <f t="shared" si="40"/>
        <v>香港仓M</v>
      </c>
      <c r="C419" t="s">
        <v>85</v>
      </c>
      <c r="D419" t="s">
        <v>218</v>
      </c>
      <c r="E419">
        <v>33</v>
      </c>
      <c r="F419">
        <f t="shared" si="41"/>
        <v>33</v>
      </c>
    </row>
    <row r="420" spans="1:6">
      <c r="A420" t="str">
        <f t="shared" si="39"/>
        <v>香港仓FCW502TV0122W0</v>
      </c>
      <c r="B420" t="str">
        <f t="shared" si="40"/>
        <v>香港仓F</v>
      </c>
      <c r="C420" t="s">
        <v>85</v>
      </c>
      <c r="D420" t="s">
        <v>219</v>
      </c>
      <c r="F420">
        <f t="shared" si="41"/>
        <v>0</v>
      </c>
    </row>
    <row r="421" spans="1:6">
      <c r="A421" t="str">
        <f t="shared" si="39"/>
        <v>香港仓XXLCW502TV0122W0</v>
      </c>
      <c r="B421" t="str">
        <f t="shared" si="40"/>
        <v>香港仓XXL</v>
      </c>
      <c r="C421" t="s">
        <v>85</v>
      </c>
      <c r="D421" t="s">
        <v>220</v>
      </c>
      <c r="F421">
        <f t="shared" si="41"/>
        <v>0</v>
      </c>
    </row>
    <row r="422" spans="1:6">
      <c r="A422" t="str">
        <f t="shared" si="39"/>
        <v>香港仓SCW502TV0122W0</v>
      </c>
      <c r="B422" t="str">
        <f t="shared" si="40"/>
        <v>香港仓S</v>
      </c>
      <c r="C422" t="s">
        <v>85</v>
      </c>
      <c r="D422" t="s">
        <v>221</v>
      </c>
      <c r="E422">
        <v>24</v>
      </c>
      <c r="F422">
        <f t="shared" si="41"/>
        <v>24</v>
      </c>
    </row>
    <row r="423" spans="1:6">
      <c r="A423" t="str">
        <f t="shared" si="39"/>
        <v>香港仓XLCW502TV0122W0</v>
      </c>
      <c r="B423" t="str">
        <f t="shared" si="40"/>
        <v>香港仓XL</v>
      </c>
      <c r="C423" t="s">
        <v>85</v>
      </c>
      <c r="D423" t="s">
        <v>222</v>
      </c>
      <c r="E423">
        <v>7</v>
      </c>
      <c r="F423">
        <f t="shared" si="41"/>
        <v>7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T10" sqref="T10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223</v>
      </c>
      <c r="B1" s="4" t="s">
        <v>224</v>
      </c>
      <c r="C1" s="4" t="s">
        <v>225</v>
      </c>
      <c r="D1" s="4" t="s">
        <v>226</v>
      </c>
      <c r="E1" s="4" t="s">
        <v>227</v>
      </c>
      <c r="F1" s="4" t="s">
        <v>106</v>
      </c>
      <c r="G1" s="4" t="s">
        <v>73</v>
      </c>
      <c r="H1" s="4" t="s">
        <v>228</v>
      </c>
      <c r="I1" s="4" t="s">
        <v>229</v>
      </c>
      <c r="J1" s="4" t="s">
        <v>229</v>
      </c>
      <c r="K1" s="4" t="s">
        <v>230</v>
      </c>
      <c r="L1" s="4" t="s">
        <v>231</v>
      </c>
      <c r="M1" s="4" t="s">
        <v>232</v>
      </c>
      <c r="N1" s="4" t="s">
        <v>233</v>
      </c>
      <c r="O1" s="4" t="s">
        <v>234</v>
      </c>
      <c r="P1" s="5" t="s">
        <v>80</v>
      </c>
      <c r="Q1" s="4" t="s">
        <v>77</v>
      </c>
      <c r="R1" s="4" t="s">
        <v>76</v>
      </c>
      <c r="S1" s="4" t="s">
        <v>75</v>
      </c>
      <c r="T1" s="4" t="s">
        <v>78</v>
      </c>
      <c r="U1" s="4" t="s">
        <v>235</v>
      </c>
      <c r="V1" s="4" t="s">
        <v>236</v>
      </c>
      <c r="W1" s="9" t="s">
        <v>237</v>
      </c>
      <c r="X1" s="4" t="s">
        <v>107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238</v>
      </c>
      <c r="AG1" s="4" t="s">
        <v>107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107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107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107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239</v>
      </c>
      <c r="BQ1" s="4" t="s">
        <v>107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223</v>
      </c>
      <c r="B2" s="11" t="s">
        <v>224</v>
      </c>
      <c r="C2" s="11" t="s">
        <v>225</v>
      </c>
      <c r="D2" s="11" t="s">
        <v>226</v>
      </c>
      <c r="E2" s="11" t="s">
        <v>227</v>
      </c>
      <c r="F2" s="11" t="s">
        <v>106</v>
      </c>
      <c r="G2" s="11" t="s">
        <v>73</v>
      </c>
      <c r="H2" s="11" t="s">
        <v>228</v>
      </c>
      <c r="I2" s="11" t="s">
        <v>229</v>
      </c>
      <c r="J2" s="11" t="s">
        <v>229</v>
      </c>
      <c r="K2" s="11" t="s">
        <v>230</v>
      </c>
      <c r="L2" s="11" t="s">
        <v>231</v>
      </c>
      <c r="M2" s="11" t="s">
        <v>232</v>
      </c>
      <c r="N2" s="11" t="s">
        <v>233</v>
      </c>
      <c r="O2" s="11" t="s">
        <v>234</v>
      </c>
      <c r="P2" s="16" t="s">
        <v>80</v>
      </c>
      <c r="Q2" s="16" t="s">
        <v>77</v>
      </c>
      <c r="R2" s="16" t="s">
        <v>76</v>
      </c>
      <c r="S2" s="16" t="s">
        <v>75</v>
      </c>
      <c r="T2" s="16" t="s">
        <v>78</v>
      </c>
      <c r="U2" s="16" t="s">
        <v>235</v>
      </c>
      <c r="V2" s="16" t="s">
        <v>236</v>
      </c>
      <c r="W2" s="16" t="s">
        <v>237</v>
      </c>
      <c r="X2" s="16" t="s">
        <v>107</v>
      </c>
      <c r="Y2" s="25" t="s">
        <v>80</v>
      </c>
      <c r="Z2" s="25" t="s">
        <v>77</v>
      </c>
      <c r="AA2" s="25" t="s">
        <v>76</v>
      </c>
      <c r="AB2" s="25" t="s">
        <v>75</v>
      </c>
      <c r="AC2" s="25" t="s">
        <v>78</v>
      </c>
      <c r="AD2" s="25" t="s">
        <v>235</v>
      </c>
      <c r="AE2" s="25" t="s">
        <v>236</v>
      </c>
      <c r="AF2" s="25" t="s">
        <v>240</v>
      </c>
      <c r="AG2" s="25" t="s">
        <v>107</v>
      </c>
      <c r="AH2" s="25" t="s">
        <v>80</v>
      </c>
      <c r="AI2" s="25" t="s">
        <v>77</v>
      </c>
      <c r="AJ2" s="25" t="s">
        <v>76</v>
      </c>
      <c r="AK2" s="25" t="s">
        <v>75</v>
      </c>
      <c r="AL2" s="25" t="s">
        <v>78</v>
      </c>
      <c r="AM2" s="25" t="s">
        <v>235</v>
      </c>
      <c r="AN2" s="25" t="s">
        <v>236</v>
      </c>
      <c r="AO2" s="27" t="s">
        <v>27</v>
      </c>
      <c r="AP2" s="25" t="s">
        <v>107</v>
      </c>
      <c r="AQ2" s="28" t="s">
        <v>80</v>
      </c>
      <c r="AR2" s="28" t="s">
        <v>77</v>
      </c>
      <c r="AS2" s="28" t="s">
        <v>76</v>
      </c>
      <c r="AT2" s="28" t="s">
        <v>75</v>
      </c>
      <c r="AU2" s="28" t="s">
        <v>78</v>
      </c>
      <c r="AV2" s="28" t="s">
        <v>235</v>
      </c>
      <c r="AW2" s="28" t="s">
        <v>236</v>
      </c>
      <c r="AX2" s="28" t="s">
        <v>16</v>
      </c>
      <c r="AY2" s="28" t="s">
        <v>107</v>
      </c>
      <c r="AZ2" s="31" t="s">
        <v>80</v>
      </c>
      <c r="BA2" s="31" t="s">
        <v>77</v>
      </c>
      <c r="BB2" s="31" t="s">
        <v>76</v>
      </c>
      <c r="BC2" s="31" t="s">
        <v>75</v>
      </c>
      <c r="BD2" s="31" t="s">
        <v>78</v>
      </c>
      <c r="BE2" s="31" t="s">
        <v>235</v>
      </c>
      <c r="BF2" s="31" t="s">
        <v>236</v>
      </c>
      <c r="BG2" s="31" t="s">
        <v>25</v>
      </c>
      <c r="BH2" s="31" t="s">
        <v>107</v>
      </c>
      <c r="BI2" s="34" t="s">
        <v>80</v>
      </c>
      <c r="BJ2" s="34" t="s">
        <v>77</v>
      </c>
      <c r="BK2" s="34" t="s">
        <v>76</v>
      </c>
      <c r="BL2" s="34" t="s">
        <v>75</v>
      </c>
      <c r="BM2" s="34" t="s">
        <v>78</v>
      </c>
      <c r="BN2" s="34" t="s">
        <v>235</v>
      </c>
      <c r="BO2" s="34" t="s">
        <v>236</v>
      </c>
      <c r="BP2" s="34" t="s">
        <v>239</v>
      </c>
      <c r="BQ2" s="34" t="s">
        <v>107</v>
      </c>
      <c r="BR2" s="35" t="s">
        <v>80</v>
      </c>
      <c r="BS2" s="35" t="s">
        <v>77</v>
      </c>
      <c r="BT2" s="35" t="s">
        <v>76</v>
      </c>
      <c r="BU2" s="35" t="s">
        <v>75</v>
      </c>
      <c r="BV2" s="35" t="s">
        <v>78</v>
      </c>
      <c r="BW2" s="35" t="s">
        <v>235</v>
      </c>
      <c r="BX2" s="35" t="s">
        <v>236</v>
      </c>
      <c r="BY2" s="35" t="s">
        <v>28</v>
      </c>
      <c r="BZ2" s="35" t="s">
        <v>107</v>
      </c>
    </row>
    <row r="3" s="3" customFormat="1" ht="29" customHeight="1" spans="1:77">
      <c r="A3" s="12">
        <v>45394</v>
      </c>
      <c r="B3" s="13"/>
      <c r="C3" s="13"/>
      <c r="D3" s="13" t="s">
        <v>241</v>
      </c>
      <c r="E3" s="13"/>
      <c r="F3" s="13"/>
      <c r="G3" s="13" t="s">
        <v>17</v>
      </c>
      <c r="H3" s="13" t="s">
        <v>242</v>
      </c>
      <c r="I3" s="13" t="s">
        <v>243</v>
      </c>
      <c r="J3" s="13" t="s">
        <v>244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11</v>
      </c>
      <c r="R3" s="13">
        <v>16</v>
      </c>
      <c r="S3" s="13">
        <v>22</v>
      </c>
      <c r="T3" s="13">
        <v>5</v>
      </c>
      <c r="U3" s="13"/>
      <c r="V3" s="13"/>
      <c r="W3" s="23">
        <v>54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2</v>
      </c>
      <c r="AJ3" s="13">
        <v>3</v>
      </c>
      <c r="AK3" s="13">
        <v>3</v>
      </c>
      <c r="AL3" s="13">
        <v>2</v>
      </c>
      <c r="AM3" s="13"/>
      <c r="AN3" s="13"/>
      <c r="AO3" s="23">
        <v>10</v>
      </c>
      <c r="AP3" s="29"/>
      <c r="AQ3" s="19">
        <v>0</v>
      </c>
      <c r="AR3" s="13">
        <v>8</v>
      </c>
      <c r="AS3" s="13">
        <v>11</v>
      </c>
      <c r="AT3" s="13">
        <v>15</v>
      </c>
      <c r="AU3" s="13">
        <v>2</v>
      </c>
      <c r="AV3" s="13"/>
      <c r="AW3" s="13"/>
      <c r="AX3" s="23">
        <v>36</v>
      </c>
      <c r="AY3" s="32"/>
      <c r="AZ3" s="19">
        <v>0</v>
      </c>
      <c r="BA3" s="13">
        <v>1</v>
      </c>
      <c r="BB3" s="13">
        <v>2</v>
      </c>
      <c r="BC3" s="13">
        <v>3</v>
      </c>
      <c r="BD3" s="13">
        <v>1</v>
      </c>
      <c r="BE3" s="13"/>
      <c r="BF3" s="13">
        <v>0</v>
      </c>
      <c r="BG3" s="23">
        <v>7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U3" s="3">
        <v>1</v>
      </c>
      <c r="BY3" s="3">
        <v>1</v>
      </c>
    </row>
    <row r="4" ht="29" customHeight="1" spans="1:77">
      <c r="A4" s="12">
        <v>45394</v>
      </c>
      <c r="B4" s="14"/>
      <c r="C4" s="14"/>
      <c r="D4" s="14" t="str">
        <f>_xlfn.DISPIMG("ID_BC62CC63C1514286B4D1F4E93CA918F7",1)</f>
        <v>=DISPIMG("ID_BC62CC63C1514286B4D1F4E93CA918F7",1)</v>
      </c>
      <c r="E4" s="14"/>
      <c r="F4" s="14"/>
      <c r="G4" s="14" t="s">
        <v>30</v>
      </c>
      <c r="H4" s="14" t="s">
        <v>242</v>
      </c>
      <c r="I4" s="14" t="s">
        <v>245</v>
      </c>
      <c r="J4" s="14" t="s">
        <v>246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15</v>
      </c>
      <c r="R4" s="14">
        <v>27</v>
      </c>
      <c r="S4" s="14">
        <v>27</v>
      </c>
      <c r="T4" s="14">
        <v>15</v>
      </c>
      <c r="U4" s="14"/>
      <c r="V4" s="14"/>
      <c r="W4" s="24">
        <v>84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2</v>
      </c>
      <c r="AJ4" s="14">
        <v>3</v>
      </c>
      <c r="AK4" s="14">
        <v>3</v>
      </c>
      <c r="AL4" s="14">
        <v>2</v>
      </c>
      <c r="AM4" s="14"/>
      <c r="AN4" s="14"/>
      <c r="AO4" s="24">
        <v>10</v>
      </c>
      <c r="AP4" s="30"/>
      <c r="AQ4" s="22">
        <v>0</v>
      </c>
      <c r="AR4" s="14">
        <v>11</v>
      </c>
      <c r="AS4" s="14">
        <v>21</v>
      </c>
      <c r="AT4" s="14">
        <v>20</v>
      </c>
      <c r="AU4" s="14">
        <v>12</v>
      </c>
      <c r="AV4" s="14"/>
      <c r="AW4" s="14"/>
      <c r="AX4" s="24">
        <v>64</v>
      </c>
      <c r="AY4" s="33"/>
      <c r="AZ4" s="19">
        <v>0</v>
      </c>
      <c r="BA4" s="13">
        <v>2</v>
      </c>
      <c r="BB4" s="13">
        <v>3</v>
      </c>
      <c r="BC4" s="13">
        <v>3</v>
      </c>
      <c r="BD4" s="13">
        <v>1</v>
      </c>
      <c r="BE4" s="13"/>
      <c r="BF4" s="13">
        <v>0</v>
      </c>
      <c r="BG4" s="23">
        <v>9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U4" s="4">
        <v>1</v>
      </c>
      <c r="BY4" s="4">
        <v>1</v>
      </c>
    </row>
    <row r="5" ht="29" customHeight="1" spans="1:77">
      <c r="A5" s="12">
        <v>45394</v>
      </c>
      <c r="B5" s="14"/>
      <c r="C5" s="14"/>
      <c r="D5" s="14" t="str">
        <f>_xlfn.DISPIMG("ID_57905A0F32FA48AAB8DC4DF94060CCF3",1)</f>
        <v>=DISPIMG("ID_57905A0F32FA48AAB8DC4DF94060CCF3",1)</v>
      </c>
      <c r="E5" s="14"/>
      <c r="F5" s="14"/>
      <c r="G5" s="14" t="s">
        <v>79</v>
      </c>
      <c r="H5" s="14" t="s">
        <v>247</v>
      </c>
      <c r="I5" s="14" t="s">
        <v>248</v>
      </c>
      <c r="J5" s="14" t="s">
        <v>249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>
        <v>10</v>
      </c>
      <c r="Q5" s="14">
        <v>46</v>
      </c>
      <c r="R5" s="14">
        <v>22</v>
      </c>
      <c r="S5" s="14">
        <v>10</v>
      </c>
      <c r="T5" s="14"/>
      <c r="U5" s="14"/>
      <c r="V5" s="14"/>
      <c r="W5" s="24">
        <v>88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>
        <v>0</v>
      </c>
      <c r="AI5" s="14">
        <v>2</v>
      </c>
      <c r="AJ5" s="14">
        <v>2</v>
      </c>
      <c r="AK5" s="14">
        <v>1</v>
      </c>
      <c r="AL5" s="14"/>
      <c r="AM5" s="14"/>
      <c r="AN5" s="14"/>
      <c r="AO5" s="24">
        <v>5</v>
      </c>
      <c r="AP5" s="30"/>
      <c r="AQ5" s="22">
        <v>9</v>
      </c>
      <c r="AR5" s="14">
        <v>35</v>
      </c>
      <c r="AS5" s="14">
        <v>16</v>
      </c>
      <c r="AT5" s="14">
        <v>8</v>
      </c>
      <c r="AU5" s="14"/>
      <c r="AV5" s="14"/>
      <c r="AW5" s="14"/>
      <c r="AX5" s="24">
        <v>68</v>
      </c>
      <c r="AY5" s="33"/>
      <c r="AZ5" s="19">
        <v>1</v>
      </c>
      <c r="BA5" s="13">
        <v>8</v>
      </c>
      <c r="BB5" s="13">
        <v>4</v>
      </c>
      <c r="BC5" s="13">
        <v>1</v>
      </c>
      <c r="BD5" s="13">
        <v>0</v>
      </c>
      <c r="BE5" s="13"/>
      <c r="BF5" s="13">
        <v>0</v>
      </c>
      <c r="BG5" s="23">
        <v>14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45394</v>
      </c>
      <c r="B6" s="14"/>
      <c r="C6" s="14"/>
      <c r="D6" s="14" t="str">
        <f>_xlfn.DISPIMG("ID_A8BE1DBAB4C043E1967A213C7A92AC91",1)</f>
        <v>=DISPIMG("ID_A8BE1DBAB4C043E1967A213C7A92AC91",1)</v>
      </c>
      <c r="E6" s="14"/>
      <c r="F6" s="14"/>
      <c r="G6" s="13" t="s">
        <v>81</v>
      </c>
      <c r="H6" s="14" t="s">
        <v>247</v>
      </c>
      <c r="I6" s="14" t="s">
        <v>250</v>
      </c>
      <c r="J6" s="14" t="s">
        <v>251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>
        <v>10</v>
      </c>
      <c r="Q6" s="14">
        <v>68</v>
      </c>
      <c r="R6" s="14">
        <v>34</v>
      </c>
      <c r="S6" s="14">
        <v>10</v>
      </c>
      <c r="T6" s="14"/>
      <c r="U6" s="14"/>
      <c r="V6" s="14"/>
      <c r="W6" s="24">
        <v>122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>
        <v>0</v>
      </c>
      <c r="AI6" s="14">
        <v>5</v>
      </c>
      <c r="AJ6" s="14">
        <v>11</v>
      </c>
      <c r="AK6" s="14">
        <v>6</v>
      </c>
      <c r="AL6" s="14"/>
      <c r="AM6" s="14"/>
      <c r="AN6" s="14"/>
      <c r="AO6" s="24">
        <v>22</v>
      </c>
      <c r="AP6" s="30"/>
      <c r="AQ6" s="22">
        <v>8</v>
      </c>
      <c r="AR6" s="14">
        <v>42</v>
      </c>
      <c r="AS6" s="14">
        <v>16</v>
      </c>
      <c r="AT6" s="14">
        <v>3</v>
      </c>
      <c r="AU6" s="14"/>
      <c r="AV6" s="14"/>
      <c r="AW6" s="14"/>
      <c r="AX6" s="24">
        <v>69</v>
      </c>
      <c r="AY6" s="33"/>
      <c r="AZ6" s="19">
        <v>2</v>
      </c>
      <c r="BA6" s="13">
        <v>20</v>
      </c>
      <c r="BB6" s="13">
        <v>7</v>
      </c>
      <c r="BC6" s="13">
        <v>1</v>
      </c>
      <c r="BD6" s="13">
        <v>0</v>
      </c>
      <c r="BE6" s="13"/>
      <c r="BF6" s="13">
        <v>0</v>
      </c>
      <c r="BG6" s="23">
        <v>30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45394</v>
      </c>
      <c r="B7" s="14"/>
      <c r="C7" s="14"/>
      <c r="D7" s="14" t="str">
        <f>_xlfn.DISPIMG("ID_3854F7EBA39E4199850AFA7F5011A771",1)</f>
        <v>=DISPIMG("ID_3854F7EBA39E4199850AFA7F5011A771",1)</v>
      </c>
      <c r="E7" s="14"/>
      <c r="F7" s="14"/>
      <c r="G7" s="13" t="s">
        <v>82</v>
      </c>
      <c r="H7" s="14" t="s">
        <v>247</v>
      </c>
      <c r="I7" s="14" t="s">
        <v>252</v>
      </c>
      <c r="J7" s="14" t="s">
        <v>251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35</v>
      </c>
      <c r="R7" s="14">
        <v>33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9</v>
      </c>
      <c r="AJ7" s="14">
        <v>13</v>
      </c>
      <c r="AK7" s="14">
        <v>9</v>
      </c>
      <c r="AL7" s="14"/>
      <c r="AM7" s="14"/>
      <c r="AN7" s="14"/>
      <c r="AO7" s="24">
        <v>31</v>
      </c>
      <c r="AP7" s="30"/>
      <c r="AQ7" s="22">
        <v>8</v>
      </c>
      <c r="AR7" s="14">
        <v>21</v>
      </c>
      <c r="AS7" s="14">
        <v>16</v>
      </c>
      <c r="AT7" s="14">
        <v>9</v>
      </c>
      <c r="AU7" s="14"/>
      <c r="AV7" s="14"/>
      <c r="AW7" s="14"/>
      <c r="AX7" s="24">
        <v>54</v>
      </c>
      <c r="AY7" s="33"/>
      <c r="AZ7" s="19">
        <v>2</v>
      </c>
      <c r="BA7" s="13">
        <v>4</v>
      </c>
      <c r="BB7" s="13">
        <v>4</v>
      </c>
      <c r="BC7" s="13">
        <v>2</v>
      </c>
      <c r="BD7" s="13">
        <v>0</v>
      </c>
      <c r="BE7" s="13"/>
      <c r="BF7" s="13">
        <v>0</v>
      </c>
      <c r="BG7" s="23">
        <v>12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45394</v>
      </c>
      <c r="B8" s="14"/>
      <c r="C8" s="14"/>
      <c r="D8" s="14" t="str">
        <f>_xlfn.DISPIMG("ID_B7AEB9DB9B1249DA83AD1EA67ACDDAE0",1)</f>
        <v>=DISPIMG("ID_B7AEB9DB9B1249DA83AD1EA67ACDDAE0",1)</v>
      </c>
      <c r="E8" s="14"/>
      <c r="F8" s="14"/>
      <c r="G8" s="15" t="s">
        <v>83</v>
      </c>
      <c r="H8" s="14" t="s">
        <v>247</v>
      </c>
      <c r="I8" s="14" t="s">
        <v>252</v>
      </c>
      <c r="J8" s="14" t="s">
        <v>251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/>
      <c r="Q8" s="14">
        <v>43</v>
      </c>
      <c r="R8" s="14">
        <v>41</v>
      </c>
      <c r="S8" s="14">
        <v>22</v>
      </c>
      <c r="T8" s="14"/>
      <c r="U8" s="14"/>
      <c r="V8" s="14"/>
      <c r="W8" s="24">
        <v>106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2</v>
      </c>
      <c r="AJ8" s="14">
        <v>5</v>
      </c>
      <c r="AK8" s="14">
        <v>4</v>
      </c>
      <c r="AL8" s="14"/>
      <c r="AM8" s="14"/>
      <c r="AN8" s="14"/>
      <c r="AO8" s="24">
        <v>11</v>
      </c>
      <c r="AP8" s="30"/>
      <c r="AQ8" s="22">
        <v>0</v>
      </c>
      <c r="AR8" s="14">
        <v>31</v>
      </c>
      <c r="AS8" s="14">
        <v>27</v>
      </c>
      <c r="AT8" s="14">
        <v>15</v>
      </c>
      <c r="AU8" s="14"/>
      <c r="AV8" s="14"/>
      <c r="AW8" s="14"/>
      <c r="AX8" s="24">
        <v>73</v>
      </c>
      <c r="AY8" s="33"/>
      <c r="AZ8" s="19">
        <v>0</v>
      </c>
      <c r="BA8" s="13">
        <v>10</v>
      </c>
      <c r="BB8" s="13">
        <v>8</v>
      </c>
      <c r="BC8" s="13">
        <v>3</v>
      </c>
      <c r="BD8" s="13">
        <v>0</v>
      </c>
      <c r="BE8" s="13"/>
      <c r="BF8" s="13">
        <v>0</v>
      </c>
      <c r="BG8" s="23">
        <v>21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T8" s="4">
        <v>1</v>
      </c>
      <c r="BY8" s="4">
        <v>1</v>
      </c>
    </row>
    <row r="9" ht="29" customHeight="1" spans="1:77">
      <c r="A9" s="12">
        <v>45394</v>
      </c>
      <c r="B9" s="14"/>
      <c r="C9" s="14"/>
      <c r="D9" s="14" t="str">
        <f>_xlfn.DISPIMG("ID_2BD3AD995F064017B809E09BF9AD285D",1)</f>
        <v>=DISPIMG("ID_2BD3AD995F064017B809E09BF9AD285D",1)</v>
      </c>
      <c r="E9" s="14"/>
      <c r="F9" s="14"/>
      <c r="G9" s="15" t="s">
        <v>84</v>
      </c>
      <c r="H9" s="14" t="s">
        <v>247</v>
      </c>
      <c r="I9" s="14" t="s">
        <v>245</v>
      </c>
      <c r="J9" s="14" t="s">
        <v>246</v>
      </c>
      <c r="K9" s="14" t="e">
        <v>#N/A</v>
      </c>
      <c r="L9" s="14" t="e">
        <v>#N/A</v>
      </c>
      <c r="M9" s="14" t="e">
        <v>#N/A</v>
      </c>
      <c r="N9" s="20" t="e">
        <v>#N/A</v>
      </c>
      <c r="O9" s="21"/>
      <c r="P9" s="22"/>
      <c r="Q9" s="14">
        <v>41</v>
      </c>
      <c r="R9" s="14">
        <v>43</v>
      </c>
      <c r="S9" s="14">
        <v>22</v>
      </c>
      <c r="T9" s="14"/>
      <c r="U9" s="14"/>
      <c r="V9" s="14"/>
      <c r="W9" s="24">
        <v>106</v>
      </c>
      <c r="X9" s="20"/>
      <c r="Y9" s="22"/>
      <c r="Z9" s="14"/>
      <c r="AA9" s="14"/>
      <c r="AB9" s="14"/>
      <c r="AC9" s="14"/>
      <c r="AD9" s="14"/>
      <c r="AE9" s="14"/>
      <c r="AF9" s="24">
        <v>0</v>
      </c>
      <c r="AG9" s="20"/>
      <c r="AH9" s="22">
        <v>0</v>
      </c>
      <c r="AI9" s="14">
        <v>7</v>
      </c>
      <c r="AJ9" s="14">
        <v>20</v>
      </c>
      <c r="AK9" s="14">
        <v>20</v>
      </c>
      <c r="AL9" s="14"/>
      <c r="AM9" s="14"/>
      <c r="AN9" s="14"/>
      <c r="AO9" s="24">
        <v>47</v>
      </c>
      <c r="AP9" s="30"/>
      <c r="AQ9" s="22">
        <v>0</v>
      </c>
      <c r="AR9" s="14">
        <v>27</v>
      </c>
      <c r="AS9" s="14">
        <v>18</v>
      </c>
      <c r="AT9" s="14">
        <v>2</v>
      </c>
      <c r="AU9" s="14"/>
      <c r="AV9" s="14"/>
      <c r="AW9" s="14"/>
      <c r="AX9" s="24">
        <v>47</v>
      </c>
      <c r="AY9" s="33"/>
      <c r="AZ9" s="19">
        <v>0</v>
      </c>
      <c r="BA9" s="13">
        <v>6</v>
      </c>
      <c r="BB9" s="13">
        <v>5</v>
      </c>
      <c r="BC9" s="13"/>
      <c r="BD9" s="13">
        <v>0</v>
      </c>
      <c r="BE9" s="13"/>
      <c r="BF9" s="13">
        <v>0</v>
      </c>
      <c r="BG9" s="23">
        <v>11</v>
      </c>
      <c r="BH9" s="32"/>
      <c r="BI9" s="19"/>
      <c r="BJ9" s="13"/>
      <c r="BK9" s="13"/>
      <c r="BL9" s="13"/>
      <c r="BM9" s="13"/>
      <c r="BN9" s="13"/>
      <c r="BO9" s="13"/>
      <c r="BP9" s="23">
        <v>0</v>
      </c>
      <c r="BQ9" s="32"/>
      <c r="BS9" s="4">
        <v>1</v>
      </c>
      <c r="BY9" s="4">
        <v>1</v>
      </c>
    </row>
    <row r="10" ht="29" customHeight="1" spans="1:77">
      <c r="A10" s="12">
        <v>45394</v>
      </c>
      <c r="B10" s="14"/>
      <c r="C10" s="14"/>
      <c r="D10" s="14" t="str">
        <f>_xlfn.DISPIMG("ID_72B6B21BDEEB4AE28C74B20CF767BE98",1)</f>
        <v>=DISPIMG("ID_72B6B21BDEEB4AE28C74B20CF767BE98",1)</v>
      </c>
      <c r="E10" s="14"/>
      <c r="F10" s="14"/>
      <c r="G10" s="15" t="s">
        <v>85</v>
      </c>
      <c r="H10" s="14" t="s">
        <v>247</v>
      </c>
      <c r="I10" s="14" t="s">
        <v>253</v>
      </c>
      <c r="J10" s="14" t="s">
        <v>246</v>
      </c>
      <c r="K10" s="14" t="e">
        <v>#N/A</v>
      </c>
      <c r="L10" s="14" t="e">
        <v>#N/A</v>
      </c>
      <c r="M10" s="14" t="e">
        <v>#N/A</v>
      </c>
      <c r="N10" s="20" t="e">
        <v>#N/A</v>
      </c>
      <c r="O10" s="21"/>
      <c r="P10" s="22"/>
      <c r="Q10" s="14">
        <v>35</v>
      </c>
      <c r="R10" s="14">
        <v>49</v>
      </c>
      <c r="S10" s="14">
        <v>22</v>
      </c>
      <c r="T10" s="14">
        <v>10</v>
      </c>
      <c r="U10" s="14"/>
      <c r="V10" s="14"/>
      <c r="W10" s="24">
        <v>116</v>
      </c>
      <c r="X10" s="20"/>
      <c r="Y10" s="22"/>
      <c r="Z10" s="14"/>
      <c r="AA10" s="14"/>
      <c r="AB10" s="14"/>
      <c r="AC10" s="14"/>
      <c r="AD10" s="14"/>
      <c r="AE10" s="14"/>
      <c r="AF10" s="24">
        <v>0</v>
      </c>
      <c r="AG10" s="20"/>
      <c r="AH10" s="22"/>
      <c r="AI10" s="14"/>
      <c r="AJ10" s="14">
        <v>1</v>
      </c>
      <c r="AK10" s="14"/>
      <c r="AL10" s="14"/>
      <c r="AM10" s="14"/>
      <c r="AN10" s="14"/>
      <c r="AO10" s="24">
        <v>1</v>
      </c>
      <c r="AP10" s="30"/>
      <c r="AQ10" s="22">
        <v>0</v>
      </c>
      <c r="AR10" s="14">
        <v>24</v>
      </c>
      <c r="AS10" s="14">
        <v>33</v>
      </c>
      <c r="AT10" s="14">
        <v>15</v>
      </c>
      <c r="AU10" s="14">
        <v>7</v>
      </c>
      <c r="AV10" s="14"/>
      <c r="AW10" s="14"/>
      <c r="AX10" s="24">
        <v>79</v>
      </c>
      <c r="AY10" s="33"/>
      <c r="AZ10" s="19">
        <v>0</v>
      </c>
      <c r="BA10" s="13">
        <v>10</v>
      </c>
      <c r="BB10" s="13">
        <v>15</v>
      </c>
      <c r="BC10" s="13">
        <v>7</v>
      </c>
      <c r="BD10" s="13">
        <v>3</v>
      </c>
      <c r="BE10" s="13"/>
      <c r="BF10" s="13">
        <v>0</v>
      </c>
      <c r="BG10" s="23">
        <v>35</v>
      </c>
      <c r="BH10" s="32"/>
      <c r="BI10" s="19"/>
      <c r="BJ10" s="13"/>
      <c r="BK10" s="13"/>
      <c r="BL10" s="13"/>
      <c r="BM10" s="13"/>
      <c r="BN10" s="13"/>
      <c r="BO10" s="13"/>
      <c r="BP10" s="23">
        <v>0</v>
      </c>
      <c r="BQ10" s="32"/>
      <c r="BS10" s="4">
        <v>1</v>
      </c>
      <c r="BY10" s="4">
        <v>1</v>
      </c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254</v>
      </c>
    </row>
    <row r="17" spans="1:1">
      <c r="A17" s="1" t="s">
        <v>255</v>
      </c>
    </row>
    <row r="18" spans="1:1">
      <c r="A18" s="1" t="s">
        <v>256</v>
      </c>
    </row>
    <row r="19" spans="1:1">
      <c r="A19" s="1" t="s">
        <v>257</v>
      </c>
    </row>
    <row r="32" spans="1:1">
      <c r="A32" s="1" t="s">
        <v>258</v>
      </c>
    </row>
    <row r="53" spans="1:1">
      <c r="A53" s="1" t="s">
        <v>259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2024-04-12T03:26:08Z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