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装箱指令单批量导入!$A$1:$O$1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370" name="ID_53CE434968BD4A5F81218A80C5CDD18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5403620"/>
          <a:ext cx="1557655" cy="1203960"/>
        </a:xfrm>
        <a:prstGeom prst="rect">
          <a:avLst/>
        </a:prstGeom>
      </xdr:spPr>
    </xdr:pic>
  </etc:cellImage>
  <etc:cellImage>
    <xdr:pic>
      <xdr:nvPicPr>
        <xdr:cNvPr id="3455" name="ID_8F19263A66424898876B37475CA06605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09261380"/>
          <a:ext cx="1557655" cy="1203960"/>
        </a:xfrm>
        <a:prstGeom prst="rect">
          <a:avLst/>
        </a:prstGeom>
      </xdr:spPr>
    </xdr:pic>
  </etc:cellImage>
  <etc:cellImage>
    <xdr:pic>
      <xdr:nvPicPr>
        <xdr:cNvPr id="1858" name="ID_36C03992480F4F1AAD6112BB2D3B0854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10465340"/>
          <a:ext cx="1557655" cy="1203960"/>
        </a:xfrm>
        <a:prstGeom prst="rect">
          <a:avLst/>
        </a:prstGeom>
      </xdr:spPr>
    </xdr:pic>
  </etc:cellImage>
  <etc:cellImage>
    <xdr:pic>
      <xdr:nvPicPr>
        <xdr:cNvPr id="3451" name="ID_720F95DFBFD3453AA5782D1D69C3E9EE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008057420"/>
          <a:ext cx="1557655" cy="1203960"/>
        </a:xfrm>
        <a:prstGeom prst="rect">
          <a:avLst/>
        </a:prstGeom>
      </xdr:spPr>
    </xdr:pic>
  </etc:cellImage>
  <etc:cellImage>
    <xdr:pic>
      <xdr:nvPicPr>
        <xdr:cNvPr id="85" name="ID_7674520403AA40039531048FC52AE405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88160660"/>
          <a:ext cx="1557655" cy="1203960"/>
        </a:xfrm>
        <a:prstGeom prst="rect">
          <a:avLst/>
        </a:prstGeom>
      </xdr:spPr>
    </xdr:pic>
  </etc:cellImage>
  <etc:cellImage>
    <xdr:pic>
      <xdr:nvPicPr>
        <xdr:cNvPr id="1821" name="ID_CC1D2955A89447B88A9792DF64AD8426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23637163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<sst xmlns="http://schemas.openxmlformats.org/spreadsheetml/2006/main" count="1028" uniqueCount="165">
  <si>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</si>
  <si>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</si>
  <si>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</si>
  <si>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</si>
  <si>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</si>
  <si>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</si>
  <si>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</si>
  <si>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</si>
  <si>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</si>
  <si>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</si>
  <si>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</si>
  <si>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</si>
  <si>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</si>
  <si>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</si>
  <si>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</si>
  <si>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RY20240407017</t>
  </si>
  <si>
    <t>南浦正品仓</t>
  </si>
  <si>
    <t>C104S-0158-B1WH</t>
  </si>
  <si>
    <t>C104S-0158-B1WHL</t>
  </si>
  <si>
    <t>正品</t>
  </si>
  <si>
    <t>2024-04-07</t>
  </si>
  <si>
    <t>广州</t>
  </si>
  <si>
    <t>C104S-0158-B1WHM</t>
  </si>
  <si>
    <t>C104S-0158-B1WHS</t>
  </si>
  <si>
    <t>C104S-0158-B1WHXL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</si>
  <si>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</si>
  <si>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</si>
  <si>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</si>
  <si>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</si>
  <si>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</si>
  <si>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</si>
  <si>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</si>
  <si>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</si>
  <si>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</si>
  <si>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</si>
  <si>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</si>
  <si>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</si>
  <si>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</si>
  <si>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</si>
  <si>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</si>
  <si>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</si>
  <si>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</si>
  <si>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</si>
  <si>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</si>
  <si>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</si>
  <si>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</si>
  <si>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</si>
  <si>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</si>
  <si>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</si>
  <si>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</si>
  <si>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</si>
  <si>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</si>
  <si>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</si>
  <si>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</si>
  <si>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</si>
  <si>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</si>
  <si>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</si>
  <si>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</si>
  <si>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</si>
  <si>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</si>
  <si>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</si>
  <si>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</si>
  <si>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</si>
  <si>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未审核</t>
  </si>
  <si>
    <t>女装毛织开衫</t>
  </si>
  <si>
    <t>圣迪</t>
  </si>
  <si>
    <t>400050</t>
  </si>
  <si>
    <t>275</t>
  </si>
  <si>
    <t>2475</t>
  </si>
  <si>
    <t>全时段</t>
  </si>
  <si>
    <t>MO20240102005</t>
  </si>
  <si>
    <t>CHESTER CHARLES</t>
  </si>
  <si>
    <t>首单</t>
  </si>
  <si>
    <t>本白</t>
  </si>
  <si>
    <t>张春菊</t>
  </si>
  <si>
    <t>3300</t>
  </si>
  <si>
    <t>3850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</si>
  <si>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</si>
  <si>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</si>
  <si>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</si>
  <si>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</si>
  <si>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</si>
  <si>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</si>
  <si>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</si>
  <si>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</si>
  <si>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</si>
  <si>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</si>
  <si>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</si>
  <si>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</si>
  <si>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</si>
  <si>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</si>
  <si>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</si>
  <si>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</si>
  <si>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</si>
  <si>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</si>
  <si>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</si>
  <si>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</si>
  <si>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</si>
  <si>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</si>
  <si>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</si>
  <si>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</si>
  <si>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</si>
  <si>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</si>
  <si>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</si>
  <si>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</si>
  <si>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</si>
  <si>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</si>
  <si>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</si>
  <si>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</si>
  <si>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</si>
  <si>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</si>
  <si>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</si>
  <si>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</si>
  <si>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</si>
  <si>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</si>
  <si>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</si>
  <si>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</si>
  <si>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</si>
  <si>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</si>
  <si>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</si>
  <si>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</si>
  <si>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</si>
  <si>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</si>
  <si>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C104S-0297-A1BK</t>
  </si>
  <si>
    <t>CW502TS0103B0</t>
  </si>
  <si>
    <t>CW502TS0103W0</t>
  </si>
  <si>
    <t>CW502TS0124W0</t>
  </si>
  <si>
    <t>CM501TP0258W0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</si>
  <si>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</si>
  <si>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</si>
  <si>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</si>
  <si>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</si>
  <si>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</si>
  <si>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</si>
  <si>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</si>
  <si>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</si>
  <si>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</si>
  <si>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</si>
  <si>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</si>
  <si>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</si>
  <si>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</si>
  <si>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</si>
  <si>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</si>
  <si>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</si>
  <si>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</si>
  <si>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广州期货仓</t>
  </si>
  <si>
    <t>香港</t>
  </si>
  <si>
    <t>南浦拍照样衣仓</t>
  </si>
  <si>
    <t>大货样衣仓</t>
  </si>
  <si>
    <t>武汉</t>
  </si>
  <si>
    <t>香港仓</t>
  </si>
  <si>
    <t>WOMEN</t>
  </si>
  <si>
    <t>T-SHIRT</t>
  </si>
  <si>
    <t>T恤</t>
  </si>
  <si>
    <t>MEN</t>
  </si>
  <si>
    <t>KNITWEAR</t>
  </si>
  <si>
    <t>毛织</t>
  </si>
  <si>
    <t>Y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</si>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</sst>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png"/><Relationship Id="rId5" Type="http://schemas.openxmlformats.org/officeDocument/2006/relationships/image" Target="media/image9.png"/><Relationship Id="rId4" Type="http://schemas.openxmlformats.org/officeDocument/2006/relationships/image" Target="media/image8.jpe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9.7349074074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53CE434968BD4A5F81218A80C5CDD181&quot;,1)"/>
        <s v="=DISPIMG(&quot;ID_36C03992480F4F1AAD6112BB2D3B0854&quot;,1)"/>
        <s v="=DISPIMG(&quot;ID_8F19263A66424898876B37475CA06605&quot;,1)"/>
        <s v="=DISPIMG(&quot;ID_720F95DFBFD3453AA5782D1D69C3E9EE&quot;,1)"/>
        <s v="=DISPIMG(&quot;ID_7674520403AA40039531048FC52AE405&quot;,1)"/>
        <s v="=DISPIMG(&quot;ID_CC1D2955A89447B88A9792DF64AD842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4">
        <s v="货号"/>
        <s v="C104S-0297-A1BK"/>
        <s v="CW502TS0103B0"/>
        <s v="CW502TS0103W0"/>
        <s v="CW502TS0124W0"/>
        <s v="CM501TP0258W0"/>
        <s v="C104S-0158-B1WH"/>
        <m/>
        <s v="CW502PS0119B0" u="1"/>
        <s v="CW501CS0106B0" u="1"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4">
        <s v="品类"/>
        <s v="T-SHIRT"/>
        <s v="KNITWEAR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7">
        <s v="S"/>
        <n v="34"/>
        <n v="41"/>
        <n v="43"/>
        <n v="17"/>
        <m/>
        <n v="14"/>
      </sharedItems>
    </cacheField>
    <cacheField name="M" numFmtId="0">
      <sharedItems containsBlank="1" containsNumber="1" containsInteger="1" containsMixedTypes="1" count="8">
        <s v="M"/>
        <n v="44"/>
        <n v="43"/>
        <n v="45"/>
        <n v="37"/>
        <n v="1"/>
        <n v="12"/>
        <m/>
      </sharedItems>
    </cacheField>
    <cacheField name="L" numFmtId="0">
      <sharedItems containsBlank="1" containsNumber="1" containsInteger="1" containsMixedTypes="1" count="6">
        <s v="L"/>
        <n v="25"/>
        <n v="20"/>
        <n v="28"/>
        <m/>
        <n v="9"/>
      </sharedItems>
    </cacheField>
    <cacheField name="XL" numFmtId="0">
      <sharedItems containsBlank="1" containsNumber="1" containsInteger="1" containsMixedTypes="1" count="5">
        <s v="XL"/>
        <n v="15"/>
        <m/>
        <n v="10"/>
        <n v="1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7">
        <s v="合计"/>
        <n v="118"/>
        <n v="114"/>
        <n v="92"/>
        <n v="1"/>
        <n v="36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4">
        <s v="S"/>
        <m/>
        <n v="9"/>
        <n v="7"/>
      </sharedItems>
    </cacheField>
    <cacheField name="广州期货仓M" numFmtId="0">
      <sharedItems containsBlank="1" containsNumber="1" containsInteger="1" containsMixedTypes="1" count="6">
        <s v="M"/>
        <n v="1"/>
        <n v="17"/>
        <n v="11"/>
        <n v="4"/>
        <m/>
      </sharedItems>
    </cacheField>
    <cacheField name="广州期货仓L" numFmtId="0">
      <sharedItems containsBlank="1" containsNumber="1" containsInteger="1" containsMixedTypes="1" count="6">
        <s v="L"/>
        <n v="1"/>
        <n v="14"/>
        <n v="7"/>
        <n v="4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2"/>
        <n v="40"/>
        <n v="25"/>
        <n v="8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9"/>
        <n v="8"/>
        <m/>
      </sharedItems>
    </cacheField>
    <cacheField name="香港仓S" numFmtId="0">
      <sharedItems containsBlank="1" containsNumber="1" containsInteger="1" containsMixedTypes="1" count="5">
        <s v="S"/>
        <n v="23"/>
        <n v="27"/>
        <n v="14"/>
        <m/>
      </sharedItems>
    </cacheField>
    <cacheField name="香港仓M" numFmtId="0">
      <sharedItems containsBlank="1" containsNumber="1" containsInteger="1" containsMixedTypes="1" count="7">
        <s v="M"/>
        <n v="30"/>
        <n v="20"/>
        <n v="26"/>
        <n v="28"/>
        <n v="1"/>
        <m/>
      </sharedItems>
    </cacheField>
    <cacheField name="香港仓L" numFmtId="0">
      <sharedItems containsBlank="1" containsNumber="1" containsInteger="1" containsMixedTypes="1" count="6">
        <s v="L"/>
        <n v="17"/>
        <n v="3"/>
        <n v="10"/>
        <n v="20"/>
        <m/>
      </sharedItems>
    </cacheField>
    <cacheField name="香港仓XL" numFmtId="0">
      <sharedItems containsBlank="1" containsNumber="1" containsInteger="1" containsMixedTypes="1" count="4">
        <s v="XL"/>
        <n v="10"/>
        <m/>
        <n v="9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80"/>
        <n v="55"/>
        <n v="71"/>
        <n v="1"/>
        <n v="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1"/>
        <n v="2"/>
        <m/>
      </sharedItems>
    </cacheField>
    <cacheField name="南浦正品仓S" numFmtId="0">
      <sharedItems containsBlank="1" containsNumber="1" containsInteger="1" containsMixedTypes="1" count="7">
        <s v="S"/>
        <n v="10"/>
        <n v="8"/>
        <n v="2"/>
        <n v="0"/>
        <n v="14"/>
        <m/>
      </sharedItems>
    </cacheField>
    <cacheField name="南浦正品仓M" numFmtId="0">
      <sharedItems containsBlank="1" containsNumber="1" containsInteger="1" containsMixedTypes="1" count="8">
        <s v="M"/>
        <n v="13"/>
        <n v="6"/>
        <n v="8"/>
        <n v="5"/>
        <n v="0"/>
        <n v="12"/>
        <m/>
      </sharedItems>
    </cacheField>
    <cacheField name="南浦正品仓L" numFmtId="0">
      <sharedItems containsBlank="1" containsNumber="1" containsInteger="1" containsMixedTypes="1" count="7">
        <s v="L"/>
        <n v="7"/>
        <n v="3"/>
        <n v="4"/>
        <n v="0"/>
        <n v="9"/>
        <m/>
      </sharedItems>
    </cacheField>
    <cacheField name="南浦正品仓XL" numFmtId="0">
      <sharedItems containsBlank="1" containsNumber="1" containsInteger="1" containsMixedTypes="1" count="5">
        <s v="XL"/>
        <n v="5"/>
        <n v="0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35"/>
        <n v="18"/>
        <n v="21"/>
        <n v="12"/>
        <n v="0"/>
        <n v="36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1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3"/>
    <x v="3"/>
    <x v="2"/>
    <x v="2"/>
    <x v="1"/>
    <x v="1"/>
    <x v="1"/>
    <x v="1"/>
    <x v="1"/>
    <x v="1"/>
    <x v="1"/>
    <x v="1"/>
    <x v="1"/>
    <x v="1"/>
    <x v="1"/>
    <x v="1"/>
    <x v="1"/>
    <x v="2"/>
    <x v="3"/>
    <x v="3"/>
    <x v="3"/>
    <x v="1"/>
    <x v="1"/>
    <x v="1"/>
    <x v="3"/>
    <x v="1"/>
    <x v="3"/>
    <x v="2"/>
    <x v="3"/>
    <x v="3"/>
    <x v="2"/>
    <x v="1"/>
    <x v="1"/>
    <x v="3"/>
    <x v="1"/>
    <x v="3"/>
    <x v="2"/>
    <x v="3"/>
    <x v="2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1"/>
    <x v="1"/>
    <x v="1"/>
    <x v="1"/>
    <x v="1"/>
    <x v="1"/>
    <x v="1"/>
    <x v="1"/>
    <x v="4"/>
    <x v="4"/>
    <x v="3"/>
    <x v="3"/>
    <x v="1"/>
    <x v="1"/>
    <x v="3"/>
    <x v="1"/>
    <x v="1"/>
    <x v="1"/>
    <x v="1"/>
    <x v="1"/>
    <x v="1"/>
    <x v="1"/>
    <x v="1"/>
    <x v="1"/>
    <x v="1"/>
    <x v="1"/>
    <x v="1"/>
    <x v="4"/>
    <x v="4"/>
    <x v="1"/>
    <x v="1"/>
    <x v="1"/>
    <x v="4"/>
    <x v="1"/>
    <x v="1"/>
    <x v="3"/>
    <x v="4"/>
    <x v="4"/>
    <x v="3"/>
    <x v="1"/>
    <x v="1"/>
    <x v="3"/>
    <x v="1"/>
    <x v="1"/>
    <x v="3"/>
    <x v="4"/>
    <x v="3"/>
    <x v="3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2"/>
    <x v="1"/>
    <x v="1"/>
    <x v="1"/>
    <x v="1"/>
    <x v="1"/>
    <x v="1"/>
    <x v="1"/>
    <x v="1"/>
    <x v="5"/>
    <x v="5"/>
    <x v="4"/>
    <x v="2"/>
    <x v="1"/>
    <x v="1"/>
    <x v="4"/>
    <x v="1"/>
    <x v="1"/>
    <x v="1"/>
    <x v="1"/>
    <x v="1"/>
    <x v="1"/>
    <x v="1"/>
    <x v="1"/>
    <x v="1"/>
    <x v="1"/>
    <x v="1"/>
    <x v="1"/>
    <x v="5"/>
    <x v="5"/>
    <x v="1"/>
    <x v="1"/>
    <x v="1"/>
    <x v="5"/>
    <x v="1"/>
    <x v="4"/>
    <x v="4"/>
    <x v="5"/>
    <x v="5"/>
    <x v="2"/>
    <x v="1"/>
    <x v="1"/>
    <x v="4"/>
    <x v="1"/>
    <x v="1"/>
    <x v="4"/>
    <x v="5"/>
    <x v="4"/>
    <x v="2"/>
    <x v="1"/>
    <x v="1"/>
    <x v="5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6"/>
    <x v="1"/>
    <x v="1"/>
    <x v="6"/>
    <x v="1"/>
    <x v="2"/>
    <x v="2"/>
    <x v="1"/>
    <x v="1"/>
    <x v="1"/>
    <x v="1"/>
    <x v="2"/>
    <x v="1"/>
    <x v="6"/>
    <x v="6"/>
    <x v="5"/>
    <x v="4"/>
    <x v="1"/>
    <x v="1"/>
    <x v="5"/>
    <x v="2"/>
    <x v="1"/>
    <x v="1"/>
    <x v="1"/>
    <x v="1"/>
    <x v="1"/>
    <x v="1"/>
    <x v="1"/>
    <x v="1"/>
    <x v="1"/>
    <x v="1"/>
    <x v="1"/>
    <x v="5"/>
    <x v="5"/>
    <x v="1"/>
    <x v="1"/>
    <x v="1"/>
    <x v="5"/>
    <x v="1"/>
    <x v="4"/>
    <x v="4"/>
    <x v="6"/>
    <x v="5"/>
    <x v="2"/>
    <x v="1"/>
    <x v="1"/>
    <x v="5"/>
    <x v="1"/>
    <x v="4"/>
    <x v="5"/>
    <x v="6"/>
    <x v="5"/>
    <x v="3"/>
    <x v="1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7"/>
    <x v="1"/>
    <x v="1"/>
    <x v="7"/>
    <x v="3"/>
    <x v="3"/>
    <x v="3"/>
    <x v="2"/>
    <x v="2"/>
    <x v="2"/>
    <x v="2"/>
    <x v="1"/>
    <x v="1"/>
    <x v="5"/>
    <x v="7"/>
    <x v="4"/>
    <x v="2"/>
    <x v="1"/>
    <x v="1"/>
    <x v="6"/>
    <x v="1"/>
    <x v="1"/>
    <x v="1"/>
    <x v="1"/>
    <x v="1"/>
    <x v="1"/>
    <x v="1"/>
    <x v="1"/>
    <x v="2"/>
    <x v="1"/>
    <x v="1"/>
    <x v="1"/>
    <x v="5"/>
    <x v="5"/>
    <x v="1"/>
    <x v="1"/>
    <x v="1"/>
    <x v="6"/>
    <x v="1"/>
    <x v="4"/>
    <x v="4"/>
    <x v="6"/>
    <x v="5"/>
    <x v="2"/>
    <x v="1"/>
    <x v="1"/>
    <x v="6"/>
    <x v="1"/>
    <x v="4"/>
    <x v="6"/>
    <x v="7"/>
    <x v="6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5">
        <item x="7"/>
        <item x="0"/>
        <item m="1" x="61"/>
        <item m="1" x="62"/>
        <item m="1" x="63"/>
        <item m="1" x="64"/>
        <item m="1" x="66"/>
        <item m="1" x="73"/>
        <item m="1" x="67"/>
        <item m="1" x="68"/>
        <item m="1" x="69"/>
        <item m="1" x="70"/>
        <item m="1" x="71"/>
        <item m="1" x="72"/>
        <item m="1" x="65"/>
        <item m="1" x="59"/>
        <item m="1" x="60"/>
        <item m="1" x="57"/>
        <item m="1" x="58"/>
        <item m="1" x="56"/>
        <item m="1" x="51"/>
        <item m="1" x="52"/>
        <item m="1" x="53"/>
        <item m="1" x="54"/>
        <item m="1" x="55"/>
        <item x="6"/>
        <item m="1" x="49"/>
        <item m="1" x="23"/>
        <item m="1" x="50"/>
        <item m="1" x="48"/>
        <item m="1" x="28"/>
        <item m="1" x="42"/>
        <item m="1" x="43"/>
        <item m="1" x="44"/>
        <item m="1" x="45"/>
        <item m="1" x="46"/>
        <item m="1" x="47"/>
        <item m="1" x="36"/>
        <item m="1" x="37"/>
        <item m="1" x="33"/>
        <item m="1" x="38"/>
        <item m="1" x="39"/>
        <item m="1" x="40"/>
        <item m="1" x="41"/>
        <item m="1" x="30"/>
        <item m="1" x="31"/>
        <item m="1" x="32"/>
        <item m="1" x="34"/>
        <item m="1" x="35"/>
        <item m="1" x="24"/>
        <item m="1" x="25"/>
        <item m="1" x="26"/>
        <item m="1" x="27"/>
        <item m="1" x="29"/>
        <item m="1" x="22"/>
        <item m="1" x="20"/>
        <item m="1" x="21"/>
        <item m="1" x="17"/>
        <item m="1" x="16"/>
        <item m="1" x="18"/>
        <item m="1" x="19"/>
        <item m="1" x="15"/>
        <item m="1" x="10"/>
        <item m="1" x="11"/>
        <item m="1" x="12"/>
        <item m="1" x="13"/>
        <item m="1" x="14"/>
        <item m="1" x="8"/>
        <item m="1" x="9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5"/>
        <item x="1"/>
        <item x="2"/>
        <item x="3"/>
        <item x="4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4"/>
        <item x="2"/>
        <item x="1"/>
        <item x="3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3"/>
        <item x="1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8">
        <item x="0"/>
        <item x="6"/>
        <item x="3"/>
        <item x="4"/>
        <item x="1"/>
        <item x="2"/>
        <item x="5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9">
        <item x="0"/>
        <item x="7"/>
        <item x="3"/>
        <item x="1"/>
        <item x="2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7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9" sqref="C9"/>
    </sheetView>
  </sheetViews>
  <sheetFormatPr defaultColWidth="8.66153846153846" defaultRowHeight="16.5" outlineLevelRow="4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9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12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14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</v>
      </c>
      <c r="F5" t="s">
        <v>19</v>
      </c>
      <c r="H5" t="s">
        <v>20</v>
      </c>
      <c r="I5" t="s">
        <v>21</v>
      </c>
    </row>
  </sheetData>
  <autoFilter ref="A1:O1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25</v>
      </c>
      <c r="B1" s="39" t="s">
        <v>25</v>
      </c>
      <c r="C1" s="39" t="s">
        <v>26</v>
      </c>
      <c r="D1" s="39" t="s">
        <v>25</v>
      </c>
      <c r="E1" s="39" t="s">
        <v>26</v>
      </c>
      <c r="F1" s="39" t="s">
        <v>26</v>
      </c>
      <c r="G1" s="39" t="s">
        <v>26</v>
      </c>
      <c r="H1" s="39" t="s">
        <v>26</v>
      </c>
      <c r="J1" s="39" t="s">
        <v>26</v>
      </c>
      <c r="K1" s="39" t="s">
        <v>26</v>
      </c>
    </row>
    <row r="2" s="39" customFormat="1" ht="46" customHeight="1" spans="3:11">
      <c r="C2" t="e">
        <f>_xlfn.XLOOKUP(E2,预约送货单!F:F,预约送货单!D:D)</f>
        <v>#N/A</v>
      </c>
      <c r="D2" s="41" t="s">
        <v>27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28</v>
      </c>
    </row>
    <row r="3" s="40" customFormat="1" ht="33" spans="1:17">
      <c r="A3" s="42" t="s">
        <v>29</v>
      </c>
      <c r="B3" s="42" t="s">
        <v>30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31</v>
      </c>
      <c r="C4" t="str">
        <f>_xlfn.XLOOKUP(E4,预约送货单!F:F,预约送货单!D:D)</f>
        <v>RY20240407017</v>
      </c>
      <c r="D4" t="s">
        <v>16</v>
      </c>
      <c r="E4" t="str">
        <f>_xlfn.XLOOKUP(F4,预约送货单!Z:Z,预约送货单!F:F)</f>
        <v>C104S-0158-B1WH</v>
      </c>
      <c r="F4" t="str">
        <f t="shared" si="0"/>
        <v>C104S-0158-B1WHL</v>
      </c>
      <c r="G4">
        <f>VLOOKUP(D4&amp;B4&amp;A4,分仓ST!A:E,5,0)</f>
        <v>9</v>
      </c>
      <c r="H4" t="str">
        <f>_xlfn.XLOOKUP(E4,预约送货单!F:F,预约送货单!E:E)</f>
        <v>正品</v>
      </c>
      <c r="J4" t="str">
        <f>VLOOKUP(E4,预约送货单!F:N,9,0)</f>
        <v>2024-04-07</v>
      </c>
      <c r="K4" t="str">
        <f t="shared" ref="K4:K18" si="1">IF(D4="香港仓","香港",IF(D4="武汉仓","武汉","广州"))</f>
        <v>广州</v>
      </c>
    </row>
    <row r="5" spans="1:11">
      <c r="A5" t="s">
        <v>17</v>
      </c>
      <c r="B5" s="4" t="s">
        <v>32</v>
      </c>
      <c r="C5" t="str">
        <f>_xlfn.XLOOKUP(E5,预约送货单!F:F,预约送货单!D:D)</f>
        <v>RY20240407017</v>
      </c>
      <c r="D5" t="s">
        <v>16</v>
      </c>
      <c r="E5" t="str">
        <f>_xlfn.XLOOKUP(F5,预约送货单!Z:Z,预约送货单!F:F)</f>
        <v>C104S-0158-B1WH</v>
      </c>
      <c r="F5" t="str">
        <f t="shared" si="0"/>
        <v>C104S-0158-B1WHM</v>
      </c>
      <c r="G5">
        <f>VLOOKUP(D5&amp;B5&amp;A5,分仓ST!A:E,5,0)</f>
        <v>12</v>
      </c>
      <c r="H5" t="str">
        <f>_xlfn.XLOOKUP(E5,预约送货单!F:F,预约送货单!E:E)</f>
        <v>正品</v>
      </c>
      <c r="J5" t="str">
        <f>VLOOKUP(E5,预约送货单!F:N,9,0)</f>
        <v>2024-04-07</v>
      </c>
      <c r="K5" t="str">
        <f t="shared" si="1"/>
        <v>广州</v>
      </c>
    </row>
    <row r="6" spans="1:11">
      <c r="A6" t="s">
        <v>17</v>
      </c>
      <c r="B6" s="4" t="s">
        <v>33</v>
      </c>
      <c r="C6" t="str">
        <f>_xlfn.XLOOKUP(E6,预约送货单!F:F,预约送货单!D:D)</f>
        <v>RY20240407017</v>
      </c>
      <c r="D6" t="s">
        <v>16</v>
      </c>
      <c r="E6" t="str">
        <f>_xlfn.XLOOKUP(F6,预约送货单!Z:Z,预约送货单!F:F)</f>
        <v>C104S-0158-B1WH</v>
      </c>
      <c r="F6" t="str">
        <f t="shared" si="0"/>
        <v>C104S-0158-B1WHS</v>
      </c>
      <c r="G6">
        <f>VLOOKUP(D6&amp;B6&amp;A6,分仓ST!A:E,5,0)</f>
        <v>14</v>
      </c>
      <c r="H6" t="str">
        <f>_xlfn.XLOOKUP(E6,预约送货单!F:F,预约送货单!E:E)</f>
        <v>正品</v>
      </c>
      <c r="J6" t="str">
        <f>VLOOKUP(E6,预约送货单!F:N,9,0)</f>
        <v>2024-04-07</v>
      </c>
      <c r="K6" t="str">
        <f t="shared" si="1"/>
        <v>广州</v>
      </c>
    </row>
    <row r="7" ht="19" customHeight="1" spans="1:11">
      <c r="A7" t="s">
        <v>17</v>
      </c>
      <c r="B7" s="4" t="s">
        <v>34</v>
      </c>
      <c r="C7" t="str">
        <f>_xlfn.XLOOKUP(E7,预约送货单!F:F,预约送货单!D:D)</f>
        <v>RY20240407017</v>
      </c>
      <c r="D7" t="s">
        <v>16</v>
      </c>
      <c r="E7" t="str">
        <f>_xlfn.XLOOKUP(F7,预约送货单!Z:Z,预约送货单!F:F)</f>
        <v>C104S-0158-B1WH</v>
      </c>
      <c r="F7" t="str">
        <f t="shared" si="0"/>
        <v>C104S-0158-B1WHXL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2024-04-07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ref="F19:F42" si="2">A19&amp;B19</f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ref="K19:K42" si="3">IF(D19="香港仓","香港",IF(D19="武汉仓","武汉","广州"))</f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8.36923076923077" customWidth="1"/>
  </cols>
  <sheetData>
    <row r="1" s="36" customFormat="1" ht="14.5" spans="1:35">
      <c r="A1" s="37" t="s">
        <v>35</v>
      </c>
      <c r="B1" s="37" t="s">
        <v>36</v>
      </c>
      <c r="C1" s="36" t="s">
        <v>37</v>
      </c>
      <c r="D1" s="36" t="s">
        <v>38</v>
      </c>
      <c r="E1" s="36" t="s">
        <v>5</v>
      </c>
      <c r="F1" s="36" t="s">
        <v>39</v>
      </c>
      <c r="G1" s="36" t="s">
        <v>40</v>
      </c>
      <c r="H1" s="36" t="s">
        <v>41</v>
      </c>
      <c r="I1" s="36" t="s">
        <v>42</v>
      </c>
      <c r="J1" s="36" t="s">
        <v>6</v>
      </c>
      <c r="K1" s="36" t="s">
        <v>4</v>
      </c>
      <c r="L1" s="36" t="s">
        <v>43</v>
      </c>
      <c r="M1" s="36" t="s">
        <v>44</v>
      </c>
      <c r="N1" s="36" t="s">
        <v>7</v>
      </c>
      <c r="O1" s="36" t="s">
        <v>45</v>
      </c>
      <c r="P1" s="36" t="s">
        <v>46</v>
      </c>
      <c r="Q1" s="36" t="s">
        <v>47</v>
      </c>
      <c r="R1" s="36" t="s">
        <v>48</v>
      </c>
      <c r="S1" s="36" t="s">
        <v>49</v>
      </c>
      <c r="T1" s="36" t="s">
        <v>50</v>
      </c>
      <c r="U1" s="36" t="s">
        <v>1</v>
      </c>
      <c r="V1" s="36" t="s">
        <v>51</v>
      </c>
      <c r="W1" s="36" t="s">
        <v>52</v>
      </c>
      <c r="X1" s="36" t="s">
        <v>53</v>
      </c>
      <c r="Y1" s="36" t="s">
        <v>54</v>
      </c>
      <c r="Z1" s="36" t="s">
        <v>3</v>
      </c>
      <c r="AA1" s="36" t="s">
        <v>55</v>
      </c>
      <c r="AB1" s="36" t="s">
        <v>30</v>
      </c>
      <c r="AC1" s="36" t="s">
        <v>56</v>
      </c>
      <c r="AD1" s="36" t="s">
        <v>57</v>
      </c>
      <c r="AE1" s="36" t="s">
        <v>58</v>
      </c>
      <c r="AF1" s="36" t="s">
        <v>59</v>
      </c>
      <c r="AG1" s="36" t="s">
        <v>60</v>
      </c>
      <c r="AH1" s="36" t="s">
        <v>61</v>
      </c>
      <c r="AI1" s="36" t="s">
        <v>62</v>
      </c>
    </row>
    <row r="2" spans="1:35">
      <c r="A2" s="38">
        <f>SUMIFS(装箱指令单批量导入!E:E,装箱指令单批量导入!D:D,Z2,装箱指令单批量导入!A:A,D2)</f>
        <v>9</v>
      </c>
      <c r="B2" s="38">
        <f t="shared" ref="B2:B43" si="0">A2-K2</f>
        <v>0</v>
      </c>
      <c r="C2" s="36" t="s">
        <v>63</v>
      </c>
      <c r="D2" s="36" t="s">
        <v>15</v>
      </c>
      <c r="E2" s="36" t="s">
        <v>19</v>
      </c>
      <c r="F2" s="36" t="s">
        <v>17</v>
      </c>
      <c r="G2" s="36" t="s">
        <v>64</v>
      </c>
      <c r="H2" s="36" t="s">
        <v>65</v>
      </c>
      <c r="I2" s="36" t="s">
        <v>66</v>
      </c>
      <c r="J2" s="36" t="s">
        <v>67</v>
      </c>
      <c r="K2" s="36">
        <v>9</v>
      </c>
      <c r="L2" s="36" t="s">
        <v>68</v>
      </c>
      <c r="M2" s="36">
        <v>0</v>
      </c>
      <c r="N2" s="36" t="s">
        <v>20</v>
      </c>
      <c r="O2" s="36" t="s">
        <v>69</v>
      </c>
      <c r="P2" s="36" t="s">
        <v>19</v>
      </c>
      <c r="Q2" s="36" t="s">
        <v>70</v>
      </c>
      <c r="R2" s="36" t="s">
        <v>70</v>
      </c>
      <c r="S2" s="36"/>
      <c r="T2" s="36"/>
      <c r="U2" s="36" t="s">
        <v>16</v>
      </c>
      <c r="V2" s="36" t="s">
        <v>71</v>
      </c>
      <c r="W2" s="36" t="s">
        <v>72</v>
      </c>
      <c r="X2" s="36"/>
      <c r="Y2" s="36"/>
      <c r="Z2" s="36" t="s">
        <v>18</v>
      </c>
      <c r="AA2" s="36" t="s">
        <v>73</v>
      </c>
      <c r="AB2" s="36" t="s">
        <v>31</v>
      </c>
      <c r="AC2" s="36"/>
      <c r="AD2" s="36" t="s">
        <v>74</v>
      </c>
      <c r="AE2" s="36"/>
      <c r="AF2" s="36"/>
      <c r="AG2" s="36"/>
      <c r="AH2" s="36"/>
      <c r="AI2" s="36" t="s">
        <v>20</v>
      </c>
    </row>
    <row r="3" spans="1:35">
      <c r="A3" s="38">
        <f>SUMIFS(装箱指令单批量导入!E:E,装箱指令单批量导入!D:D,Z3,装箱指令单批量导入!A:A,D3)</f>
        <v>12</v>
      </c>
      <c r="B3" s="38">
        <f t="shared" si="0"/>
        <v>0</v>
      </c>
      <c r="C3" s="36" t="s">
        <v>63</v>
      </c>
      <c r="D3" s="36" t="s">
        <v>15</v>
      </c>
      <c r="E3" s="36" t="s">
        <v>19</v>
      </c>
      <c r="F3" s="36" t="s">
        <v>17</v>
      </c>
      <c r="G3" s="36" t="s">
        <v>64</v>
      </c>
      <c r="H3" s="36" t="s">
        <v>65</v>
      </c>
      <c r="I3" s="36" t="s">
        <v>66</v>
      </c>
      <c r="J3" s="36" t="s">
        <v>67</v>
      </c>
      <c r="K3" s="36">
        <v>12</v>
      </c>
      <c r="L3" s="36" t="s">
        <v>75</v>
      </c>
      <c r="M3" s="36">
        <v>0</v>
      </c>
      <c r="N3" s="36" t="s">
        <v>20</v>
      </c>
      <c r="O3" s="36" t="s">
        <v>69</v>
      </c>
      <c r="P3" s="36" t="s">
        <v>19</v>
      </c>
      <c r="Q3" s="36" t="s">
        <v>70</v>
      </c>
      <c r="R3" s="36" t="s">
        <v>70</v>
      </c>
      <c r="S3" s="36"/>
      <c r="T3" s="36"/>
      <c r="U3" s="36" t="s">
        <v>16</v>
      </c>
      <c r="V3" s="36" t="s">
        <v>71</v>
      </c>
      <c r="W3" s="36" t="s">
        <v>72</v>
      </c>
      <c r="X3" s="36"/>
      <c r="Y3" s="36"/>
      <c r="Z3" s="36" t="s">
        <v>22</v>
      </c>
      <c r="AA3" s="36" t="s">
        <v>73</v>
      </c>
      <c r="AB3" s="36" t="s">
        <v>32</v>
      </c>
      <c r="AC3" s="36"/>
      <c r="AD3" s="36" t="s">
        <v>74</v>
      </c>
      <c r="AE3" s="36"/>
      <c r="AF3" s="36"/>
      <c r="AG3" s="36"/>
      <c r="AH3" s="36"/>
      <c r="AI3" s="36" t="s">
        <v>20</v>
      </c>
    </row>
    <row r="4" spans="1:35">
      <c r="A4" s="38">
        <f>SUMIFS(装箱指令单批量导入!E:E,装箱指令单批量导入!D:D,Z4,装箱指令单批量导入!A:A,D4)</f>
        <v>14</v>
      </c>
      <c r="B4" s="38">
        <f t="shared" si="0"/>
        <v>0</v>
      </c>
      <c r="C4" s="36" t="s">
        <v>63</v>
      </c>
      <c r="D4" s="36" t="s">
        <v>15</v>
      </c>
      <c r="E4" s="36" t="s">
        <v>19</v>
      </c>
      <c r="F4" s="36" t="s">
        <v>17</v>
      </c>
      <c r="G4" s="36" t="s">
        <v>64</v>
      </c>
      <c r="H4" s="36" t="s">
        <v>65</v>
      </c>
      <c r="I4" s="36" t="s">
        <v>66</v>
      </c>
      <c r="J4" s="36" t="s">
        <v>67</v>
      </c>
      <c r="K4" s="36">
        <v>14</v>
      </c>
      <c r="L4" s="36" t="s">
        <v>76</v>
      </c>
      <c r="M4" s="36">
        <v>0</v>
      </c>
      <c r="N4" s="36" t="s">
        <v>20</v>
      </c>
      <c r="O4" s="36" t="s">
        <v>69</v>
      </c>
      <c r="P4" s="36" t="s">
        <v>19</v>
      </c>
      <c r="Q4" s="36" t="s">
        <v>70</v>
      </c>
      <c r="R4" s="36" t="s">
        <v>70</v>
      </c>
      <c r="S4" s="36"/>
      <c r="T4" s="36"/>
      <c r="U4" s="36" t="s">
        <v>16</v>
      </c>
      <c r="V4" s="36" t="s">
        <v>71</v>
      </c>
      <c r="W4" s="36" t="s">
        <v>72</v>
      </c>
      <c r="X4" s="36"/>
      <c r="Y4" s="36"/>
      <c r="Z4" s="36" t="s">
        <v>23</v>
      </c>
      <c r="AA4" s="36" t="s">
        <v>73</v>
      </c>
      <c r="AB4" s="36" t="s">
        <v>33</v>
      </c>
      <c r="AC4" s="36"/>
      <c r="AD4" s="36" t="s">
        <v>74</v>
      </c>
      <c r="AE4" s="36"/>
      <c r="AF4" s="36"/>
      <c r="AG4" s="36"/>
      <c r="AH4" s="36"/>
      <c r="AI4" s="36" t="s">
        <v>20</v>
      </c>
    </row>
    <row r="5" spans="1:35">
      <c r="A5" s="38">
        <f>SUMIFS(装箱指令单批量导入!E:E,装箱指令单批量导入!D:D,Z5,装箱指令单批量导入!A:A,D5)</f>
        <v>1</v>
      </c>
      <c r="B5" s="38">
        <f t="shared" si="0"/>
        <v>0</v>
      </c>
      <c r="C5" s="36" t="s">
        <v>63</v>
      </c>
      <c r="D5" s="36" t="s">
        <v>15</v>
      </c>
      <c r="E5" s="36" t="s">
        <v>19</v>
      </c>
      <c r="F5" s="36" t="s">
        <v>17</v>
      </c>
      <c r="G5" s="36" t="s">
        <v>64</v>
      </c>
      <c r="H5" s="36" t="s">
        <v>65</v>
      </c>
      <c r="I5" s="36" t="s">
        <v>66</v>
      </c>
      <c r="J5" s="36" t="s">
        <v>67</v>
      </c>
      <c r="K5" s="36">
        <v>1</v>
      </c>
      <c r="L5" s="36" t="s">
        <v>67</v>
      </c>
      <c r="M5" s="36">
        <v>0</v>
      </c>
      <c r="N5" s="36" t="s">
        <v>20</v>
      </c>
      <c r="O5" s="36" t="s">
        <v>69</v>
      </c>
      <c r="P5" s="36" t="s">
        <v>19</v>
      </c>
      <c r="Q5" s="36" t="s">
        <v>70</v>
      </c>
      <c r="R5" s="36" t="s">
        <v>70</v>
      </c>
      <c r="S5" s="36"/>
      <c r="T5" s="36"/>
      <c r="U5" s="36" t="s">
        <v>16</v>
      </c>
      <c r="V5" s="36" t="s">
        <v>71</v>
      </c>
      <c r="W5" s="36" t="s">
        <v>72</v>
      </c>
      <c r="X5" s="36"/>
      <c r="Y5" s="36"/>
      <c r="Z5" s="36" t="s">
        <v>24</v>
      </c>
      <c r="AA5" s="36" t="s">
        <v>73</v>
      </c>
      <c r="AB5" s="36" t="s">
        <v>34</v>
      </c>
      <c r="AC5" s="36"/>
      <c r="AD5" s="36" t="s">
        <v>74</v>
      </c>
      <c r="AE5" s="36"/>
      <c r="AF5" s="36"/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5" sqref="D5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77</v>
      </c>
      <c r="B3" t="s">
        <v>78</v>
      </c>
      <c r="C3" t="s">
        <v>29</v>
      </c>
      <c r="D3" t="s">
        <v>79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80</v>
      </c>
      <c r="D4" t="s">
        <v>81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80</v>
      </c>
      <c r="D5" t="s">
        <v>82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80</v>
      </c>
      <c r="D6" t="s">
        <v>83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80</v>
      </c>
      <c r="D7" t="s">
        <v>84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80</v>
      </c>
      <c r="D8" t="s">
        <v>85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80</v>
      </c>
      <c r="D9" t="s">
        <v>86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80</v>
      </c>
      <c r="D10" t="s">
        <v>87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80</v>
      </c>
      <c r="D11" t="s">
        <v>88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80</v>
      </c>
      <c r="D12" t="s">
        <v>89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80</v>
      </c>
      <c r="D13" t="s">
        <v>90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80</v>
      </c>
      <c r="D14" t="s">
        <v>91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80</v>
      </c>
      <c r="D15" t="s">
        <v>92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80</v>
      </c>
      <c r="D16" t="s">
        <v>93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80</v>
      </c>
      <c r="D17" t="s">
        <v>94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80</v>
      </c>
      <c r="D18" t="s">
        <v>95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80</v>
      </c>
      <c r="D19" t="s">
        <v>96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80</v>
      </c>
      <c r="D20" t="s">
        <v>97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80</v>
      </c>
      <c r="D21" t="s">
        <v>98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80</v>
      </c>
      <c r="D22" t="s">
        <v>99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80</v>
      </c>
      <c r="D23" t="s">
        <v>100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80</v>
      </c>
      <c r="D24" t="s">
        <v>101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80</v>
      </c>
      <c r="D25" t="s">
        <v>102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80</v>
      </c>
      <c r="D26" t="s">
        <v>103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80</v>
      </c>
      <c r="D27" t="s">
        <v>104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80</v>
      </c>
      <c r="D28" t="s">
        <v>105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80</v>
      </c>
      <c r="D29" t="s">
        <v>106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80</v>
      </c>
      <c r="D30" t="s">
        <v>107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80</v>
      </c>
      <c r="D31" t="s">
        <v>108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80</v>
      </c>
      <c r="D32" t="s">
        <v>109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80</v>
      </c>
      <c r="D33" t="s">
        <v>110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80</v>
      </c>
      <c r="D34" t="s">
        <v>111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80</v>
      </c>
      <c r="D35" t="s">
        <v>112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80</v>
      </c>
      <c r="D36" t="s">
        <v>113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80</v>
      </c>
      <c r="D37" t="s">
        <v>114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80</v>
      </c>
      <c r="D38" t="s">
        <v>115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80</v>
      </c>
      <c r="D39" t="s">
        <v>116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80</v>
      </c>
      <c r="D40" t="s">
        <v>117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80</v>
      </c>
      <c r="D41" t="s">
        <v>118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80</v>
      </c>
      <c r="D42" t="s">
        <v>119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80</v>
      </c>
      <c r="D43" t="s">
        <v>120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80</v>
      </c>
      <c r="D44" t="s">
        <v>121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80</v>
      </c>
      <c r="D45" t="s">
        <v>122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29</v>
      </c>
      <c r="D46" t="s">
        <v>81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29</v>
      </c>
      <c r="D47" t="s">
        <v>82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29</v>
      </c>
      <c r="D48" t="s">
        <v>83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29</v>
      </c>
      <c r="D49" t="s">
        <v>84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29</v>
      </c>
      <c r="D50" t="s">
        <v>85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29</v>
      </c>
      <c r="D51" t="s">
        <v>86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29</v>
      </c>
      <c r="D52" t="s">
        <v>87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29</v>
      </c>
      <c r="D53" t="s">
        <v>88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29</v>
      </c>
      <c r="D54" t="s">
        <v>89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29</v>
      </c>
      <c r="D55" t="s">
        <v>90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29</v>
      </c>
      <c r="D56" t="s">
        <v>91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29</v>
      </c>
      <c r="D57" t="s">
        <v>92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29</v>
      </c>
      <c r="D58" t="s">
        <v>93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29</v>
      </c>
      <c r="D59" t="s">
        <v>94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29</v>
      </c>
      <c r="D60" t="s">
        <v>95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29</v>
      </c>
      <c r="D61" t="s">
        <v>96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29</v>
      </c>
      <c r="D62" t="s">
        <v>97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29</v>
      </c>
      <c r="D63" t="s">
        <v>98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29</v>
      </c>
      <c r="D64" t="s">
        <v>99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29</v>
      </c>
      <c r="D65" t="s">
        <v>100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29</v>
      </c>
      <c r="D66" t="s">
        <v>101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29</v>
      </c>
      <c r="D67" t="s">
        <v>102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29</v>
      </c>
      <c r="D68" t="s">
        <v>103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29</v>
      </c>
      <c r="D69" t="s">
        <v>104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29</v>
      </c>
      <c r="D70" t="s">
        <v>105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29</v>
      </c>
      <c r="D71" t="s">
        <v>106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29</v>
      </c>
      <c r="D72" t="s">
        <v>107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29</v>
      </c>
      <c r="D73" t="s">
        <v>108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29</v>
      </c>
      <c r="D74" t="s">
        <v>109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29</v>
      </c>
      <c r="D75" t="s">
        <v>110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29</v>
      </c>
      <c r="D76" t="s">
        <v>111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29</v>
      </c>
      <c r="D77" t="s">
        <v>112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29</v>
      </c>
      <c r="D78" t="s">
        <v>113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29</v>
      </c>
      <c r="D79" t="s">
        <v>114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29</v>
      </c>
      <c r="D80" t="s">
        <v>115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29</v>
      </c>
      <c r="D81" t="s">
        <v>116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29</v>
      </c>
      <c r="D82" t="s">
        <v>117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29</v>
      </c>
      <c r="D83" t="s">
        <v>118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29</v>
      </c>
      <c r="D84" t="s">
        <v>119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29</v>
      </c>
      <c r="D85" t="s">
        <v>120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29</v>
      </c>
      <c r="D86" t="s">
        <v>121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29</v>
      </c>
      <c r="D87" t="s">
        <v>122</v>
      </c>
      <c r="E87">
        <v>0</v>
      </c>
      <c r="F87">
        <f t="shared" si="8"/>
        <v>0</v>
      </c>
    </row>
    <row r="88" spans="1:6">
      <c r="A88" t="str">
        <f t="shared" si="6"/>
        <v>广州期货仓MC104S-0158-B1WH</v>
      </c>
      <c r="B88" t="str">
        <f t="shared" si="7"/>
        <v>广州期货仓M</v>
      </c>
      <c r="C88" t="s">
        <v>17</v>
      </c>
      <c r="D88" t="s">
        <v>81</v>
      </c>
      <c r="E88"/>
      <c r="F88">
        <f t="shared" si="8"/>
        <v>0</v>
      </c>
    </row>
    <row r="89" spans="1:6">
      <c r="A89" t="str">
        <f t="shared" si="6"/>
        <v>广州期货仓XSC104S-0158-B1WH</v>
      </c>
      <c r="B89" t="str">
        <f t="shared" si="7"/>
        <v>广州期货仓XS</v>
      </c>
      <c r="C89" t="s">
        <v>17</v>
      </c>
      <c r="D89" t="s">
        <v>82</v>
      </c>
      <c r="F89">
        <f t="shared" si="8"/>
        <v>0</v>
      </c>
    </row>
    <row r="90" spans="1:6">
      <c r="A90" t="str">
        <f t="shared" si="6"/>
        <v>广州期货仓SC104S-0158-B1WH</v>
      </c>
      <c r="B90" t="str">
        <f t="shared" si="7"/>
        <v>广州期货仓S</v>
      </c>
      <c r="C90" t="s">
        <v>17</v>
      </c>
      <c r="D90" t="s">
        <v>83</v>
      </c>
      <c r="F90">
        <f t="shared" si="8"/>
        <v>0</v>
      </c>
    </row>
    <row r="91" spans="1:6">
      <c r="A91" t="str">
        <f t="shared" si="6"/>
        <v>武汉XLC104S-0158-B1WH</v>
      </c>
      <c r="B91" t="str">
        <f t="shared" si="7"/>
        <v>武汉XL</v>
      </c>
      <c r="C91" t="s">
        <v>17</v>
      </c>
      <c r="D91" t="s">
        <v>84</v>
      </c>
      <c r="F91">
        <f t="shared" si="8"/>
        <v>0</v>
      </c>
    </row>
    <row r="92" spans="1:6">
      <c r="A92" t="str">
        <f t="shared" si="6"/>
        <v>武汉FC104S-0158-B1WH</v>
      </c>
      <c r="B92" t="str">
        <f t="shared" si="7"/>
        <v>武汉F</v>
      </c>
      <c r="C92" t="s">
        <v>17</v>
      </c>
      <c r="D92" t="s">
        <v>85</v>
      </c>
      <c r="F92">
        <f t="shared" si="8"/>
        <v>0</v>
      </c>
    </row>
    <row r="93" spans="1:6">
      <c r="A93" t="str">
        <f t="shared" si="6"/>
        <v>武汉XXLC104S-0158-B1WH</v>
      </c>
      <c r="B93" t="str">
        <f t="shared" si="7"/>
        <v>武汉XXL</v>
      </c>
      <c r="C93" t="s">
        <v>17</v>
      </c>
      <c r="D93" t="s">
        <v>86</v>
      </c>
      <c r="F93">
        <f t="shared" si="8"/>
        <v>0</v>
      </c>
    </row>
    <row r="94" spans="1:6">
      <c r="A94" t="str">
        <f t="shared" si="6"/>
        <v>武汉XSC104S-0158-B1WH</v>
      </c>
      <c r="B94" t="str">
        <f t="shared" si="7"/>
        <v>武汉XS</v>
      </c>
      <c r="C94" t="s">
        <v>17</v>
      </c>
      <c r="D94" t="s">
        <v>87</v>
      </c>
      <c r="F94">
        <f t="shared" ref="F94:F123" si="9">E94</f>
        <v>0</v>
      </c>
    </row>
    <row r="95" spans="1:6">
      <c r="A95" t="str">
        <f t="shared" si="6"/>
        <v>武汉LC104S-0158-B1WH</v>
      </c>
      <c r="B95" t="str">
        <f t="shared" si="7"/>
        <v>武汉L</v>
      </c>
      <c r="C95" t="s">
        <v>17</v>
      </c>
      <c r="D95" t="s">
        <v>88</v>
      </c>
      <c r="F95">
        <f t="shared" si="9"/>
        <v>0</v>
      </c>
    </row>
    <row r="96" spans="1:6">
      <c r="A96" t="str">
        <f t="shared" si="6"/>
        <v>武汉MC104S-0158-B1WH</v>
      </c>
      <c r="B96" t="str">
        <f t="shared" si="7"/>
        <v>武汉M</v>
      </c>
      <c r="C96" t="s">
        <v>17</v>
      </c>
      <c r="D96" t="s">
        <v>89</v>
      </c>
      <c r="F96">
        <f t="shared" si="9"/>
        <v>0</v>
      </c>
    </row>
    <row r="97" spans="1:6">
      <c r="A97" t="str">
        <f t="shared" si="6"/>
        <v>武汉SC104S-0158-B1WH</v>
      </c>
      <c r="B97" t="str">
        <f t="shared" si="7"/>
        <v>武汉S</v>
      </c>
      <c r="C97" t="s">
        <v>17</v>
      </c>
      <c r="D97" t="s">
        <v>90</v>
      </c>
      <c r="F97">
        <f t="shared" si="9"/>
        <v>0</v>
      </c>
    </row>
    <row r="98" spans="1:6">
      <c r="A98" t="str">
        <f t="shared" si="6"/>
        <v>广州期货仓FC104S-0158-B1WH</v>
      </c>
      <c r="B98" t="str">
        <f t="shared" si="7"/>
        <v>广州期货仓F</v>
      </c>
      <c r="C98" t="s">
        <v>17</v>
      </c>
      <c r="D98" t="s">
        <v>91</v>
      </c>
      <c r="F98">
        <f t="shared" si="9"/>
        <v>0</v>
      </c>
    </row>
    <row r="99" spans="1:6">
      <c r="A99" t="str">
        <f t="shared" si="6"/>
        <v>南浦拍照样衣仓XSC104S-0158-B1WH</v>
      </c>
      <c r="B99" t="str">
        <f t="shared" si="7"/>
        <v>南浦拍照样衣仓XS</v>
      </c>
      <c r="C99" t="s">
        <v>17</v>
      </c>
      <c r="D99" t="s">
        <v>92</v>
      </c>
      <c r="F99">
        <f t="shared" si="9"/>
        <v>0</v>
      </c>
    </row>
    <row r="100" spans="1:6">
      <c r="A100" t="str">
        <f t="shared" si="6"/>
        <v>南浦拍照样衣仓MC104S-0158-B1WH</v>
      </c>
      <c r="B100" t="str">
        <f t="shared" si="7"/>
        <v>南浦拍照样衣仓M</v>
      </c>
      <c r="C100" t="s">
        <v>17</v>
      </c>
      <c r="D100" t="s">
        <v>93</v>
      </c>
      <c r="F100">
        <f t="shared" si="9"/>
        <v>0</v>
      </c>
    </row>
    <row r="101" spans="1:6">
      <c r="A101" t="str">
        <f t="shared" ref="A101:A123" si="10">B101&amp;C101</f>
        <v>南浦拍照样衣仓SC104S-0158-B1WH</v>
      </c>
      <c r="B101" t="str">
        <f t="shared" ref="B101:B123" si="11">RIGHT(D101,LEN(D101)-FIND(":",D101,1))</f>
        <v>南浦拍照样衣仓S</v>
      </c>
      <c r="C101" t="s">
        <v>17</v>
      </c>
      <c r="D101" t="s">
        <v>94</v>
      </c>
      <c r="F101">
        <f t="shared" si="9"/>
        <v>0</v>
      </c>
    </row>
    <row r="102" spans="1:6">
      <c r="A102" t="str">
        <f t="shared" si="10"/>
        <v>南浦正品仓FC104S-0158-B1WH</v>
      </c>
      <c r="B102" t="str">
        <f t="shared" si="11"/>
        <v>南浦正品仓F</v>
      </c>
      <c r="C102" t="s">
        <v>17</v>
      </c>
      <c r="D102" t="s">
        <v>95</v>
      </c>
      <c r="E102">
        <v>0</v>
      </c>
      <c r="F102">
        <f t="shared" si="9"/>
        <v>0</v>
      </c>
    </row>
    <row r="103" spans="1:6">
      <c r="A103" t="str">
        <f t="shared" si="10"/>
        <v>广州期货仓XXLC104S-0158-B1WH</v>
      </c>
      <c r="B103" t="str">
        <f t="shared" si="11"/>
        <v>广州期货仓XXL</v>
      </c>
      <c r="C103" t="s">
        <v>17</v>
      </c>
      <c r="D103" t="s">
        <v>96</v>
      </c>
      <c r="F103">
        <f t="shared" si="9"/>
        <v>0</v>
      </c>
    </row>
    <row r="104" spans="1:6">
      <c r="A104" t="str">
        <f t="shared" si="10"/>
        <v>广州期货仓XLC104S-0158-B1WH</v>
      </c>
      <c r="B104" t="str">
        <f t="shared" si="11"/>
        <v>广州期货仓XL</v>
      </c>
      <c r="C104" t="s">
        <v>17</v>
      </c>
      <c r="D104" t="s">
        <v>97</v>
      </c>
      <c r="F104">
        <f t="shared" si="9"/>
        <v>0</v>
      </c>
    </row>
    <row r="105" spans="1:6">
      <c r="A105" t="str">
        <f t="shared" si="10"/>
        <v>广州期货仓LC104S-0158-B1WH</v>
      </c>
      <c r="B105" t="str">
        <f t="shared" si="11"/>
        <v>广州期货仓L</v>
      </c>
      <c r="C105" t="s">
        <v>17</v>
      </c>
      <c r="D105" t="s">
        <v>98</v>
      </c>
      <c r="E105"/>
      <c r="F105">
        <f t="shared" si="9"/>
        <v>0</v>
      </c>
    </row>
    <row r="106" spans="1:6">
      <c r="A106" t="str">
        <f t="shared" si="10"/>
        <v>南浦正品仓XXLC104S-0158-B1WH</v>
      </c>
      <c r="B106" t="str">
        <f t="shared" si="11"/>
        <v>南浦正品仓XXL</v>
      </c>
      <c r="C106" t="s">
        <v>17</v>
      </c>
      <c r="D106" t="s">
        <v>99</v>
      </c>
      <c r="F106">
        <f t="shared" si="9"/>
        <v>0</v>
      </c>
    </row>
    <row r="107" spans="1:6">
      <c r="A107" t="str">
        <f t="shared" si="10"/>
        <v>南浦正品仓XLC104S-0158-B1WH</v>
      </c>
      <c r="B107" t="str">
        <f t="shared" si="11"/>
        <v>南浦正品仓XL</v>
      </c>
      <c r="C107" t="s">
        <v>17</v>
      </c>
      <c r="D107" t="s">
        <v>100</v>
      </c>
      <c r="E107">
        <v>1</v>
      </c>
      <c r="F107">
        <f t="shared" si="9"/>
        <v>1</v>
      </c>
    </row>
    <row r="108" spans="1:6">
      <c r="A108" t="str">
        <f t="shared" si="10"/>
        <v>南浦正品仓LC104S-0158-B1WH</v>
      </c>
      <c r="B108" t="str">
        <f t="shared" si="11"/>
        <v>南浦正品仓L</v>
      </c>
      <c r="C108" t="s">
        <v>17</v>
      </c>
      <c r="D108" t="s">
        <v>101</v>
      </c>
      <c r="E108">
        <v>9</v>
      </c>
      <c r="F108">
        <f t="shared" si="9"/>
        <v>9</v>
      </c>
    </row>
    <row r="109" spans="1:6">
      <c r="A109" t="str">
        <f t="shared" si="10"/>
        <v>南浦正品仓MC104S-0158-B1WH</v>
      </c>
      <c r="B109" t="str">
        <f t="shared" si="11"/>
        <v>南浦正品仓M</v>
      </c>
      <c r="C109" t="s">
        <v>17</v>
      </c>
      <c r="D109" t="s">
        <v>102</v>
      </c>
      <c r="E109">
        <v>12</v>
      </c>
      <c r="F109">
        <f t="shared" si="9"/>
        <v>12</v>
      </c>
    </row>
    <row r="110" spans="1:6">
      <c r="A110" t="str">
        <f t="shared" si="10"/>
        <v>南浦正品仓SC104S-0158-B1WH</v>
      </c>
      <c r="B110" t="str">
        <f t="shared" si="11"/>
        <v>南浦正品仓S</v>
      </c>
      <c r="C110" t="s">
        <v>17</v>
      </c>
      <c r="D110" t="s">
        <v>103</v>
      </c>
      <c r="E110">
        <v>14</v>
      </c>
      <c r="F110">
        <f t="shared" si="9"/>
        <v>14</v>
      </c>
    </row>
    <row r="111" spans="1:6">
      <c r="A111" t="str">
        <f t="shared" si="10"/>
        <v>南浦正品仓XSC104S-0158-B1WH</v>
      </c>
      <c r="B111" t="str">
        <f t="shared" si="11"/>
        <v>南浦正品仓XS</v>
      </c>
      <c r="C111" t="s">
        <v>17</v>
      </c>
      <c r="D111" t="s">
        <v>104</v>
      </c>
      <c r="E111"/>
      <c r="F111">
        <f t="shared" si="9"/>
        <v>0</v>
      </c>
    </row>
    <row r="112" spans="1:6">
      <c r="A112" t="str">
        <f t="shared" si="10"/>
        <v>大货样衣仓XXLC104S-0158-B1WH</v>
      </c>
      <c r="B112" t="str">
        <f t="shared" si="11"/>
        <v>大货样衣仓XXL</v>
      </c>
      <c r="C112" t="s">
        <v>17</v>
      </c>
      <c r="D112" t="s">
        <v>105</v>
      </c>
      <c r="F112">
        <f t="shared" si="9"/>
        <v>0</v>
      </c>
    </row>
    <row r="113" spans="1:6">
      <c r="A113" t="str">
        <f t="shared" si="10"/>
        <v>大货样衣仓MC104S-0158-B1WH</v>
      </c>
      <c r="B113" t="str">
        <f t="shared" si="11"/>
        <v>大货样衣仓M</v>
      </c>
      <c r="C113" t="s">
        <v>17</v>
      </c>
      <c r="D113" t="s">
        <v>106</v>
      </c>
      <c r="F113">
        <f t="shared" si="9"/>
        <v>0</v>
      </c>
    </row>
    <row r="114" spans="1:6">
      <c r="A114" t="str">
        <f t="shared" si="10"/>
        <v>大货样衣仓XLC104S-0158-B1WH</v>
      </c>
      <c r="B114" t="str">
        <f t="shared" si="11"/>
        <v>大货样衣仓XL</v>
      </c>
      <c r="C114" t="s">
        <v>17</v>
      </c>
      <c r="D114" t="s">
        <v>107</v>
      </c>
      <c r="F114">
        <f t="shared" si="9"/>
        <v>0</v>
      </c>
    </row>
    <row r="115" spans="1:6">
      <c r="A115" t="str">
        <f t="shared" si="10"/>
        <v>大货样衣仓LC104S-0158-B1WH</v>
      </c>
      <c r="B115" t="str">
        <f t="shared" si="11"/>
        <v>大货样衣仓L</v>
      </c>
      <c r="C115" t="s">
        <v>17</v>
      </c>
      <c r="D115" t="s">
        <v>108</v>
      </c>
      <c r="F115">
        <f t="shared" si="9"/>
        <v>0</v>
      </c>
    </row>
    <row r="116" spans="1:6">
      <c r="A116" t="str">
        <f t="shared" si="10"/>
        <v>大货样衣仓SC104S-0158-B1WH</v>
      </c>
      <c r="B116" t="str">
        <f t="shared" si="11"/>
        <v>大货样衣仓S</v>
      </c>
      <c r="C116" t="s">
        <v>17</v>
      </c>
      <c r="D116" t="s">
        <v>109</v>
      </c>
      <c r="E116"/>
      <c r="F116">
        <f t="shared" si="9"/>
        <v>0</v>
      </c>
    </row>
    <row r="117" spans="1:6">
      <c r="A117" t="str">
        <f t="shared" si="10"/>
        <v>大货样衣仓XSC104S-0158-B1WH</v>
      </c>
      <c r="B117" t="str">
        <f t="shared" si="11"/>
        <v>大货样衣仓XS</v>
      </c>
      <c r="C117" t="s">
        <v>17</v>
      </c>
      <c r="D117" t="s">
        <v>110</v>
      </c>
      <c r="F117">
        <f t="shared" si="9"/>
        <v>0</v>
      </c>
    </row>
    <row r="118" spans="1:6">
      <c r="A118" t="str">
        <f t="shared" si="10"/>
        <v>南浦拍照样衣仓FC104S-0158-B1WH</v>
      </c>
      <c r="B118" t="str">
        <f t="shared" si="11"/>
        <v>南浦拍照样衣仓F</v>
      </c>
      <c r="C118" t="s">
        <v>17</v>
      </c>
      <c r="D118" t="s">
        <v>111</v>
      </c>
      <c r="F118">
        <f t="shared" si="9"/>
        <v>0</v>
      </c>
    </row>
    <row r="119" spans="1:6">
      <c r="A119" t="str">
        <f t="shared" si="10"/>
        <v>南浦拍照样衣仓XXLC104S-0158-B1WH</v>
      </c>
      <c r="B119" t="str">
        <f t="shared" si="11"/>
        <v>南浦拍照样衣仓XXL</v>
      </c>
      <c r="C119" t="s">
        <v>17</v>
      </c>
      <c r="D119" t="s">
        <v>112</v>
      </c>
      <c r="F119">
        <f t="shared" si="9"/>
        <v>0</v>
      </c>
    </row>
    <row r="120" spans="1:6">
      <c r="A120" t="str">
        <f t="shared" si="10"/>
        <v>南浦拍照样衣仓XLC104S-0158-B1WH</v>
      </c>
      <c r="B120" t="str">
        <f t="shared" si="11"/>
        <v>南浦拍照样衣仓XL</v>
      </c>
      <c r="C120" t="s">
        <v>17</v>
      </c>
      <c r="D120" t="s">
        <v>113</v>
      </c>
      <c r="F120">
        <f t="shared" si="9"/>
        <v>0</v>
      </c>
    </row>
    <row r="121" spans="1:6">
      <c r="A121" t="str">
        <f t="shared" si="10"/>
        <v>香港仓XSC104S-0158-B1WH</v>
      </c>
      <c r="B121" t="str">
        <f t="shared" si="11"/>
        <v>香港仓XS</v>
      </c>
      <c r="C121" t="s">
        <v>17</v>
      </c>
      <c r="D121" t="s">
        <v>114</v>
      </c>
      <c r="E121"/>
      <c r="F121">
        <f t="shared" si="9"/>
        <v>0</v>
      </c>
    </row>
    <row r="122" spans="1:6">
      <c r="A122" t="str">
        <f t="shared" si="10"/>
        <v>南浦拍照样衣仓LC104S-0158-B1WH</v>
      </c>
      <c r="B122" t="str">
        <f t="shared" si="11"/>
        <v>南浦拍照样衣仓L</v>
      </c>
      <c r="C122" t="s">
        <v>17</v>
      </c>
      <c r="D122" t="s">
        <v>115</v>
      </c>
      <c r="F122">
        <f t="shared" si="9"/>
        <v>0</v>
      </c>
    </row>
    <row r="123" spans="1:6">
      <c r="A123" t="str">
        <f t="shared" si="10"/>
        <v>大货样衣仓FC104S-0158-B1WH</v>
      </c>
      <c r="B123" t="str">
        <f t="shared" si="11"/>
        <v>大货样衣仓F</v>
      </c>
      <c r="C123" t="s">
        <v>17</v>
      </c>
      <c r="D123" t="s">
        <v>116</v>
      </c>
      <c r="F123">
        <f t="shared" si="9"/>
        <v>0</v>
      </c>
    </row>
    <row r="124" spans="1:6">
      <c r="A124" t="str">
        <f t="shared" ref="A124:A155" si="12">B124&amp;C124</f>
        <v>香港仓LC104S-0158-B1WH</v>
      </c>
      <c r="B124" t="str">
        <f t="shared" ref="B124:B155" si="13">RIGHT(D124,LEN(D124)-FIND(":",D124,1))</f>
        <v>香港仓L</v>
      </c>
      <c r="C124" t="s">
        <v>17</v>
      </c>
      <c r="D124" t="s">
        <v>117</v>
      </c>
      <c r="E124"/>
      <c r="F124">
        <f t="shared" ref="F124:F155" si="14">E124</f>
        <v>0</v>
      </c>
    </row>
    <row r="125" spans="1:6">
      <c r="A125" t="str">
        <f t="shared" si="12"/>
        <v>香港仓MC104S-0158-B1WH</v>
      </c>
      <c r="B125" t="str">
        <f t="shared" si="13"/>
        <v>香港仓M</v>
      </c>
      <c r="C125" t="s">
        <v>17</v>
      </c>
      <c r="D125" t="s">
        <v>118</v>
      </c>
      <c r="E125"/>
      <c r="F125">
        <f t="shared" si="14"/>
        <v>0</v>
      </c>
    </row>
    <row r="126" spans="1:6">
      <c r="A126" t="str">
        <f t="shared" si="12"/>
        <v>香港仓FC104S-0158-B1WH</v>
      </c>
      <c r="B126" t="str">
        <f t="shared" si="13"/>
        <v>香港仓F</v>
      </c>
      <c r="C126" t="s">
        <v>17</v>
      </c>
      <c r="D126" t="s">
        <v>119</v>
      </c>
      <c r="F126">
        <f t="shared" si="14"/>
        <v>0</v>
      </c>
    </row>
    <row r="127" spans="1:6">
      <c r="A127" t="str">
        <f t="shared" si="12"/>
        <v>香港仓XXLC104S-0158-B1WH</v>
      </c>
      <c r="B127" t="str">
        <f t="shared" si="13"/>
        <v>香港仓XXL</v>
      </c>
      <c r="C127" t="s">
        <v>17</v>
      </c>
      <c r="D127" t="s">
        <v>120</v>
      </c>
      <c r="F127">
        <f t="shared" si="14"/>
        <v>0</v>
      </c>
    </row>
    <row r="128" spans="1:6">
      <c r="A128" t="str">
        <f t="shared" si="12"/>
        <v>香港仓SC104S-0158-B1WH</v>
      </c>
      <c r="B128" t="str">
        <f t="shared" si="13"/>
        <v>香港仓S</v>
      </c>
      <c r="C128" t="s">
        <v>17</v>
      </c>
      <c r="D128" t="s">
        <v>121</v>
      </c>
      <c r="E128"/>
      <c r="F128">
        <f t="shared" si="14"/>
        <v>0</v>
      </c>
    </row>
    <row r="129" spans="1:6">
      <c r="A129" t="str">
        <f t="shared" si="12"/>
        <v>香港仓XLC104S-0158-B1WH</v>
      </c>
      <c r="B129" t="str">
        <f t="shared" si="13"/>
        <v>香港仓XL</v>
      </c>
      <c r="C129" t="s">
        <v>17</v>
      </c>
      <c r="D129" t="s">
        <v>122</v>
      </c>
      <c r="E129"/>
      <c r="F129">
        <f t="shared" si="14"/>
        <v>0</v>
      </c>
    </row>
    <row r="130" spans="1:6">
      <c r="A130" t="str">
        <f t="shared" si="12"/>
        <v>广州期货仓MC104S-0297-A1BK</v>
      </c>
      <c r="B130" t="str">
        <f t="shared" si="13"/>
        <v>广州期货仓M</v>
      </c>
      <c r="C130" t="s">
        <v>123</v>
      </c>
      <c r="D130" t="s">
        <v>81</v>
      </c>
      <c r="E130">
        <v>1</v>
      </c>
      <c r="F130">
        <f t="shared" si="14"/>
        <v>1</v>
      </c>
    </row>
    <row r="131" spans="1:6">
      <c r="A131" t="str">
        <f t="shared" si="12"/>
        <v>广州期货仓XSC104S-0297-A1BK</v>
      </c>
      <c r="B131" t="str">
        <f t="shared" si="13"/>
        <v>广州期货仓XS</v>
      </c>
      <c r="C131" t="s">
        <v>123</v>
      </c>
      <c r="D131" t="s">
        <v>82</v>
      </c>
      <c r="F131">
        <f t="shared" si="14"/>
        <v>0</v>
      </c>
    </row>
    <row r="132" spans="1:6">
      <c r="A132" t="str">
        <f t="shared" si="12"/>
        <v>广州期货仓SC104S-0297-A1BK</v>
      </c>
      <c r="B132" t="str">
        <f t="shared" si="13"/>
        <v>广州期货仓S</v>
      </c>
      <c r="C132" t="s">
        <v>123</v>
      </c>
      <c r="D132" t="s">
        <v>83</v>
      </c>
      <c r="E132"/>
      <c r="F132">
        <f t="shared" si="14"/>
        <v>0</v>
      </c>
    </row>
    <row r="133" spans="1:6">
      <c r="A133" t="str">
        <f t="shared" si="12"/>
        <v>武汉XLC104S-0297-A1BK</v>
      </c>
      <c r="B133" t="str">
        <f t="shared" si="13"/>
        <v>武汉XL</v>
      </c>
      <c r="C133" t="s">
        <v>123</v>
      </c>
      <c r="D133" t="s">
        <v>84</v>
      </c>
      <c r="F133">
        <f t="shared" si="14"/>
        <v>0</v>
      </c>
    </row>
    <row r="134" spans="1:6">
      <c r="A134" t="str">
        <f t="shared" si="12"/>
        <v>武汉FC104S-0297-A1BK</v>
      </c>
      <c r="B134" t="str">
        <f t="shared" si="13"/>
        <v>武汉F</v>
      </c>
      <c r="C134" t="s">
        <v>123</v>
      </c>
      <c r="D134" t="s">
        <v>85</v>
      </c>
      <c r="F134">
        <f t="shared" si="14"/>
        <v>0</v>
      </c>
    </row>
    <row r="135" spans="1:6">
      <c r="A135" t="str">
        <f t="shared" si="12"/>
        <v>武汉XXLC104S-0297-A1BK</v>
      </c>
      <c r="B135" t="str">
        <f t="shared" si="13"/>
        <v>武汉XXL</v>
      </c>
      <c r="C135" t="s">
        <v>123</v>
      </c>
      <c r="D135" t="s">
        <v>86</v>
      </c>
      <c r="F135">
        <f t="shared" si="14"/>
        <v>0</v>
      </c>
    </row>
    <row r="136" spans="1:6">
      <c r="A136" t="str">
        <f t="shared" si="12"/>
        <v>武汉XSC104S-0297-A1BK</v>
      </c>
      <c r="B136" t="str">
        <f t="shared" si="13"/>
        <v>武汉XS</v>
      </c>
      <c r="C136" t="s">
        <v>123</v>
      </c>
      <c r="D136" t="s">
        <v>87</v>
      </c>
      <c r="F136">
        <f t="shared" si="14"/>
        <v>0</v>
      </c>
    </row>
    <row r="137" spans="1:6">
      <c r="A137" t="str">
        <f t="shared" si="12"/>
        <v>武汉LC104S-0297-A1BK</v>
      </c>
      <c r="B137" t="str">
        <f t="shared" si="13"/>
        <v>武汉L</v>
      </c>
      <c r="C137" t="s">
        <v>123</v>
      </c>
      <c r="D137" t="s">
        <v>88</v>
      </c>
      <c r="F137">
        <f t="shared" si="14"/>
        <v>0</v>
      </c>
    </row>
    <row r="138" spans="1:6">
      <c r="A138" t="str">
        <f t="shared" si="12"/>
        <v>武汉MC104S-0297-A1BK</v>
      </c>
      <c r="B138" t="str">
        <f t="shared" si="13"/>
        <v>武汉M</v>
      </c>
      <c r="C138" t="s">
        <v>123</v>
      </c>
      <c r="D138" t="s">
        <v>89</v>
      </c>
      <c r="F138">
        <f t="shared" si="14"/>
        <v>0</v>
      </c>
    </row>
    <row r="139" spans="1:6">
      <c r="A139" t="str">
        <f t="shared" si="12"/>
        <v>武汉SC104S-0297-A1BK</v>
      </c>
      <c r="B139" t="str">
        <f t="shared" si="13"/>
        <v>武汉S</v>
      </c>
      <c r="C139" t="s">
        <v>123</v>
      </c>
      <c r="D139" t="s">
        <v>90</v>
      </c>
      <c r="F139">
        <f t="shared" si="14"/>
        <v>0</v>
      </c>
    </row>
    <row r="140" spans="1:6">
      <c r="A140" t="str">
        <f t="shared" si="12"/>
        <v>广州期货仓FC104S-0297-A1BK</v>
      </c>
      <c r="B140" t="str">
        <f t="shared" si="13"/>
        <v>广州期货仓F</v>
      </c>
      <c r="C140" t="s">
        <v>123</v>
      </c>
      <c r="D140" t="s">
        <v>91</v>
      </c>
      <c r="F140">
        <f t="shared" si="14"/>
        <v>0</v>
      </c>
    </row>
    <row r="141" spans="1:6">
      <c r="A141" t="str">
        <f t="shared" si="12"/>
        <v>南浦拍照样衣仓XSC104S-0297-A1BK</v>
      </c>
      <c r="B141" t="str">
        <f t="shared" si="13"/>
        <v>南浦拍照样衣仓XS</v>
      </c>
      <c r="C141" t="s">
        <v>123</v>
      </c>
      <c r="D141" t="s">
        <v>92</v>
      </c>
      <c r="F141">
        <f t="shared" si="14"/>
        <v>0</v>
      </c>
    </row>
    <row r="142" spans="1:6">
      <c r="A142" t="str">
        <f t="shared" si="12"/>
        <v>南浦拍照样衣仓MC104S-0297-A1BK</v>
      </c>
      <c r="B142" t="str">
        <f t="shared" si="13"/>
        <v>南浦拍照样衣仓M</v>
      </c>
      <c r="C142" t="s">
        <v>123</v>
      </c>
      <c r="D142" t="s">
        <v>93</v>
      </c>
      <c r="F142">
        <f t="shared" si="14"/>
        <v>0</v>
      </c>
    </row>
    <row r="143" spans="1:6">
      <c r="A143" t="str">
        <f t="shared" si="12"/>
        <v>南浦拍照样衣仓SC104S-0297-A1BK</v>
      </c>
      <c r="B143" t="str">
        <f t="shared" si="13"/>
        <v>南浦拍照样衣仓S</v>
      </c>
      <c r="C143" t="s">
        <v>123</v>
      </c>
      <c r="D143" t="s">
        <v>94</v>
      </c>
      <c r="F143">
        <f t="shared" si="14"/>
        <v>0</v>
      </c>
    </row>
    <row r="144" spans="1:6">
      <c r="A144" t="str">
        <f t="shared" si="12"/>
        <v>南浦正品仓FC104S-0297-A1BK</v>
      </c>
      <c r="B144" t="str">
        <f t="shared" si="13"/>
        <v>南浦正品仓F</v>
      </c>
      <c r="C144" t="s">
        <v>123</v>
      </c>
      <c r="D144" t="s">
        <v>95</v>
      </c>
      <c r="E144">
        <v>0</v>
      </c>
      <c r="F144">
        <f t="shared" si="14"/>
        <v>0</v>
      </c>
    </row>
    <row r="145" spans="1:6">
      <c r="A145" t="str">
        <f t="shared" si="12"/>
        <v>广州期货仓XXLC104S-0297-A1BK</v>
      </c>
      <c r="B145" t="str">
        <f t="shared" si="13"/>
        <v>广州期货仓XXL</v>
      </c>
      <c r="C145" t="s">
        <v>123</v>
      </c>
      <c r="D145" t="s">
        <v>96</v>
      </c>
      <c r="F145">
        <f t="shared" si="14"/>
        <v>0</v>
      </c>
    </row>
    <row r="146" spans="1:6">
      <c r="A146" t="str">
        <f t="shared" si="12"/>
        <v>广州期货仓XLC104S-0297-A1BK</v>
      </c>
      <c r="B146" t="str">
        <f t="shared" si="13"/>
        <v>广州期货仓XL</v>
      </c>
      <c r="C146" t="s">
        <v>123</v>
      </c>
      <c r="D146" t="s">
        <v>97</v>
      </c>
      <c r="F146">
        <f t="shared" si="14"/>
        <v>0</v>
      </c>
    </row>
    <row r="147" spans="1:6">
      <c r="A147" t="str">
        <f t="shared" si="12"/>
        <v>广州期货仓LC104S-0297-A1BK</v>
      </c>
      <c r="B147" t="str">
        <f t="shared" si="13"/>
        <v>广州期货仓L</v>
      </c>
      <c r="C147" t="s">
        <v>123</v>
      </c>
      <c r="D147" t="s">
        <v>98</v>
      </c>
      <c r="E147">
        <v>1</v>
      </c>
      <c r="F147">
        <f t="shared" si="14"/>
        <v>1</v>
      </c>
    </row>
    <row r="148" spans="1:6">
      <c r="A148" t="str">
        <f t="shared" si="12"/>
        <v>南浦正品仓XXLC104S-0297-A1BK</v>
      </c>
      <c r="B148" t="str">
        <f t="shared" si="13"/>
        <v>南浦正品仓XXL</v>
      </c>
      <c r="C148" t="s">
        <v>123</v>
      </c>
      <c r="D148" t="s">
        <v>99</v>
      </c>
      <c r="F148">
        <f t="shared" si="14"/>
        <v>0</v>
      </c>
    </row>
    <row r="149" spans="1:6">
      <c r="A149" t="str">
        <f t="shared" si="12"/>
        <v>南浦正品仓XLC104S-0297-A1BK</v>
      </c>
      <c r="B149" t="str">
        <f t="shared" si="13"/>
        <v>南浦正品仓XL</v>
      </c>
      <c r="C149" t="s">
        <v>123</v>
      </c>
      <c r="D149" t="s">
        <v>100</v>
      </c>
      <c r="E149">
        <v>5</v>
      </c>
      <c r="F149">
        <f t="shared" si="14"/>
        <v>5</v>
      </c>
    </row>
    <row r="150" spans="1:6">
      <c r="A150" t="str">
        <f t="shared" si="12"/>
        <v>南浦正品仓LC104S-0297-A1BK</v>
      </c>
      <c r="B150" t="str">
        <f t="shared" si="13"/>
        <v>南浦正品仓L</v>
      </c>
      <c r="C150" t="s">
        <v>123</v>
      </c>
      <c r="D150" t="s">
        <v>101</v>
      </c>
      <c r="E150">
        <v>7</v>
      </c>
      <c r="F150">
        <f t="shared" si="14"/>
        <v>7</v>
      </c>
    </row>
    <row r="151" spans="1:6">
      <c r="A151" t="str">
        <f t="shared" si="12"/>
        <v>南浦正品仓MC104S-0297-A1BK</v>
      </c>
      <c r="B151" t="str">
        <f t="shared" si="13"/>
        <v>南浦正品仓M</v>
      </c>
      <c r="C151" t="s">
        <v>123</v>
      </c>
      <c r="D151" t="s">
        <v>102</v>
      </c>
      <c r="E151">
        <v>13</v>
      </c>
      <c r="F151">
        <f t="shared" si="14"/>
        <v>13</v>
      </c>
    </row>
    <row r="152" spans="1:6">
      <c r="A152" t="str">
        <f t="shared" si="12"/>
        <v>南浦正品仓SC104S-0297-A1BK</v>
      </c>
      <c r="B152" t="str">
        <f t="shared" si="13"/>
        <v>南浦正品仓S</v>
      </c>
      <c r="C152" t="s">
        <v>123</v>
      </c>
      <c r="D152" t="s">
        <v>103</v>
      </c>
      <c r="E152">
        <v>10</v>
      </c>
      <c r="F152">
        <f t="shared" si="14"/>
        <v>10</v>
      </c>
    </row>
    <row r="153" spans="1:6">
      <c r="A153" t="str">
        <f t="shared" si="12"/>
        <v>南浦正品仓XSC104S-0297-A1BK</v>
      </c>
      <c r="B153" t="str">
        <f t="shared" si="13"/>
        <v>南浦正品仓XS</v>
      </c>
      <c r="C153" t="s">
        <v>123</v>
      </c>
      <c r="D153" t="s">
        <v>104</v>
      </c>
      <c r="E153">
        <v>0</v>
      </c>
      <c r="F153">
        <f t="shared" si="14"/>
        <v>0</v>
      </c>
    </row>
    <row r="154" spans="1:6">
      <c r="A154" t="str">
        <f t="shared" si="12"/>
        <v>大货样衣仓XXLC104S-0297-A1BK</v>
      </c>
      <c r="B154" t="str">
        <f t="shared" si="13"/>
        <v>大货样衣仓XXL</v>
      </c>
      <c r="C154" t="s">
        <v>123</v>
      </c>
      <c r="D154" t="s">
        <v>105</v>
      </c>
      <c r="F154">
        <f t="shared" si="14"/>
        <v>0</v>
      </c>
    </row>
    <row r="155" spans="1:6">
      <c r="A155" t="str">
        <f t="shared" si="12"/>
        <v>大货样衣仓MC104S-0297-A1BK</v>
      </c>
      <c r="B155" t="str">
        <f t="shared" si="13"/>
        <v>大货样衣仓M</v>
      </c>
      <c r="C155" t="s">
        <v>123</v>
      </c>
      <c r="D155" t="s">
        <v>106</v>
      </c>
      <c r="F155">
        <f t="shared" si="14"/>
        <v>0</v>
      </c>
    </row>
    <row r="156" spans="1:6">
      <c r="A156" t="str">
        <f t="shared" ref="A156:A187" si="15">B156&amp;C156</f>
        <v>大货样衣仓XLC104S-0297-A1BK</v>
      </c>
      <c r="B156" t="str">
        <f t="shared" ref="B156:B187" si="16">RIGHT(D156,LEN(D156)-FIND(":",D156,1))</f>
        <v>大货样衣仓XL</v>
      </c>
      <c r="C156" t="s">
        <v>123</v>
      </c>
      <c r="D156" t="s">
        <v>107</v>
      </c>
      <c r="F156">
        <f t="shared" ref="F156:F187" si="17">E156</f>
        <v>0</v>
      </c>
    </row>
    <row r="157" spans="1:6">
      <c r="A157" t="str">
        <f t="shared" si="15"/>
        <v>大货样衣仓LC104S-0297-A1BK</v>
      </c>
      <c r="B157" t="str">
        <f t="shared" si="16"/>
        <v>大货样衣仓L</v>
      </c>
      <c r="C157" t="s">
        <v>123</v>
      </c>
      <c r="D157" t="s">
        <v>108</v>
      </c>
      <c r="F157">
        <f t="shared" si="17"/>
        <v>0</v>
      </c>
    </row>
    <row r="158" spans="1:6">
      <c r="A158" t="str">
        <f t="shared" si="15"/>
        <v>大货样衣仓SC104S-0297-A1BK</v>
      </c>
      <c r="B158" t="str">
        <f t="shared" si="16"/>
        <v>大货样衣仓S</v>
      </c>
      <c r="C158" t="s">
        <v>123</v>
      </c>
      <c r="D158" t="s">
        <v>109</v>
      </c>
      <c r="E158">
        <v>1</v>
      </c>
      <c r="F158">
        <f t="shared" si="17"/>
        <v>1</v>
      </c>
    </row>
    <row r="159" spans="1:6">
      <c r="A159" t="str">
        <f t="shared" si="15"/>
        <v>大货样衣仓XSC104S-0297-A1BK</v>
      </c>
      <c r="B159" t="str">
        <f t="shared" si="16"/>
        <v>大货样衣仓XS</v>
      </c>
      <c r="C159" t="s">
        <v>123</v>
      </c>
      <c r="D159" t="s">
        <v>110</v>
      </c>
      <c r="F159">
        <f t="shared" si="17"/>
        <v>0</v>
      </c>
    </row>
    <row r="160" spans="1:6">
      <c r="A160" t="str">
        <f t="shared" si="15"/>
        <v>南浦拍照样衣仓FC104S-0297-A1BK</v>
      </c>
      <c r="B160" t="str">
        <f t="shared" si="16"/>
        <v>南浦拍照样衣仓F</v>
      </c>
      <c r="C160" t="s">
        <v>123</v>
      </c>
      <c r="D160" t="s">
        <v>111</v>
      </c>
      <c r="F160">
        <f t="shared" si="17"/>
        <v>0</v>
      </c>
    </row>
    <row r="161" spans="1:6">
      <c r="A161" t="str">
        <f t="shared" si="15"/>
        <v>南浦拍照样衣仓XXLC104S-0297-A1BK</v>
      </c>
      <c r="B161" t="str">
        <f t="shared" si="16"/>
        <v>南浦拍照样衣仓XXL</v>
      </c>
      <c r="C161" t="s">
        <v>123</v>
      </c>
      <c r="D161" t="s">
        <v>112</v>
      </c>
      <c r="F161">
        <f t="shared" si="17"/>
        <v>0</v>
      </c>
    </row>
    <row r="162" spans="1:6">
      <c r="A162" t="str">
        <f t="shared" si="15"/>
        <v>南浦拍照样衣仓XLC104S-0297-A1BK</v>
      </c>
      <c r="B162" t="str">
        <f t="shared" si="16"/>
        <v>南浦拍照样衣仓XL</v>
      </c>
      <c r="C162" t="s">
        <v>123</v>
      </c>
      <c r="D162" t="s">
        <v>113</v>
      </c>
      <c r="F162">
        <f t="shared" si="17"/>
        <v>0</v>
      </c>
    </row>
    <row r="163" spans="1:6">
      <c r="A163" t="str">
        <f t="shared" si="15"/>
        <v>香港仓XSC104S-0297-A1BK</v>
      </c>
      <c r="B163" t="str">
        <f t="shared" si="16"/>
        <v>香港仓XS</v>
      </c>
      <c r="C163" t="s">
        <v>123</v>
      </c>
      <c r="D163" t="s">
        <v>114</v>
      </c>
      <c r="E163">
        <v>0</v>
      </c>
      <c r="F163">
        <f t="shared" si="17"/>
        <v>0</v>
      </c>
    </row>
    <row r="164" spans="1:6">
      <c r="A164" t="str">
        <f t="shared" si="15"/>
        <v>南浦拍照样衣仓LC104S-0297-A1BK</v>
      </c>
      <c r="B164" t="str">
        <f t="shared" si="16"/>
        <v>南浦拍照样衣仓L</v>
      </c>
      <c r="C164" t="s">
        <v>123</v>
      </c>
      <c r="D164" t="s">
        <v>115</v>
      </c>
      <c r="F164">
        <f t="shared" si="17"/>
        <v>0</v>
      </c>
    </row>
    <row r="165" spans="1:6">
      <c r="A165" t="str">
        <f t="shared" si="15"/>
        <v>大货样衣仓FC104S-0297-A1BK</v>
      </c>
      <c r="B165" t="str">
        <f t="shared" si="16"/>
        <v>大货样衣仓F</v>
      </c>
      <c r="C165" t="s">
        <v>123</v>
      </c>
      <c r="D165" t="s">
        <v>116</v>
      </c>
      <c r="F165">
        <f t="shared" si="17"/>
        <v>0</v>
      </c>
    </row>
    <row r="166" spans="1:6">
      <c r="A166" t="str">
        <f t="shared" si="15"/>
        <v>香港仓LC104S-0297-A1BK</v>
      </c>
      <c r="B166" t="str">
        <f t="shared" si="16"/>
        <v>香港仓L</v>
      </c>
      <c r="C166" t="s">
        <v>123</v>
      </c>
      <c r="D166" t="s">
        <v>117</v>
      </c>
      <c r="E166">
        <v>17</v>
      </c>
      <c r="F166">
        <f t="shared" si="17"/>
        <v>17</v>
      </c>
    </row>
    <row r="167" spans="1:6">
      <c r="A167" t="str">
        <f t="shared" si="15"/>
        <v>香港仓MC104S-0297-A1BK</v>
      </c>
      <c r="B167" t="str">
        <f t="shared" si="16"/>
        <v>香港仓M</v>
      </c>
      <c r="C167" t="s">
        <v>123</v>
      </c>
      <c r="D167" t="s">
        <v>118</v>
      </c>
      <c r="E167">
        <v>30</v>
      </c>
      <c r="F167">
        <f t="shared" si="17"/>
        <v>30</v>
      </c>
    </row>
    <row r="168" spans="1:6">
      <c r="A168" t="str">
        <f t="shared" si="15"/>
        <v>香港仓FC104S-0297-A1BK</v>
      </c>
      <c r="B168" t="str">
        <f t="shared" si="16"/>
        <v>香港仓F</v>
      </c>
      <c r="C168" t="s">
        <v>123</v>
      </c>
      <c r="D168" t="s">
        <v>119</v>
      </c>
      <c r="F168">
        <f t="shared" si="17"/>
        <v>0</v>
      </c>
    </row>
    <row r="169" spans="1:6">
      <c r="A169" t="str">
        <f t="shared" si="15"/>
        <v>香港仓XXLC104S-0297-A1BK</v>
      </c>
      <c r="B169" t="str">
        <f t="shared" si="16"/>
        <v>香港仓XXL</v>
      </c>
      <c r="C169" t="s">
        <v>123</v>
      </c>
      <c r="D169" t="s">
        <v>120</v>
      </c>
      <c r="F169">
        <f t="shared" si="17"/>
        <v>0</v>
      </c>
    </row>
    <row r="170" spans="1:6">
      <c r="A170" t="str">
        <f t="shared" si="15"/>
        <v>香港仓SC104S-0297-A1BK</v>
      </c>
      <c r="B170" t="str">
        <f t="shared" si="16"/>
        <v>香港仓S</v>
      </c>
      <c r="C170" t="s">
        <v>123</v>
      </c>
      <c r="D170" t="s">
        <v>121</v>
      </c>
      <c r="E170">
        <v>23</v>
      </c>
      <c r="F170">
        <f t="shared" si="17"/>
        <v>23</v>
      </c>
    </row>
    <row r="171" spans="1:6">
      <c r="A171" t="str">
        <f t="shared" si="15"/>
        <v>香港仓XLC104S-0297-A1BK</v>
      </c>
      <c r="B171" t="str">
        <f t="shared" si="16"/>
        <v>香港仓XL</v>
      </c>
      <c r="C171" t="s">
        <v>123</v>
      </c>
      <c r="D171" t="s">
        <v>122</v>
      </c>
      <c r="E171">
        <v>10</v>
      </c>
      <c r="F171">
        <f t="shared" si="17"/>
        <v>10</v>
      </c>
    </row>
    <row r="172" spans="1:6">
      <c r="A172" t="str">
        <f t="shared" si="15"/>
        <v>广州期货仓MCW502TS0103B0</v>
      </c>
      <c r="B172" t="str">
        <f t="shared" si="16"/>
        <v>广州期货仓M</v>
      </c>
      <c r="C172" t="s">
        <v>124</v>
      </c>
      <c r="D172" t="s">
        <v>81</v>
      </c>
      <c r="E172">
        <v>17</v>
      </c>
      <c r="F172">
        <f t="shared" si="17"/>
        <v>17</v>
      </c>
    </row>
    <row r="173" spans="1:6">
      <c r="A173" t="str">
        <f t="shared" si="15"/>
        <v>广州期货仓XSCW502TS0103B0</v>
      </c>
      <c r="B173" t="str">
        <f t="shared" si="16"/>
        <v>广州期货仓XS</v>
      </c>
      <c r="C173" t="s">
        <v>124</v>
      </c>
      <c r="D173" t="s">
        <v>82</v>
      </c>
      <c r="E173"/>
      <c r="F173">
        <f t="shared" si="17"/>
        <v>0</v>
      </c>
    </row>
    <row r="174" spans="1:6">
      <c r="A174" t="str">
        <f t="shared" si="15"/>
        <v>广州期货仓SCW502TS0103B0</v>
      </c>
      <c r="B174" t="str">
        <f t="shared" si="16"/>
        <v>广州期货仓S</v>
      </c>
      <c r="C174" t="s">
        <v>124</v>
      </c>
      <c r="D174" t="s">
        <v>83</v>
      </c>
      <c r="E174">
        <v>9</v>
      </c>
      <c r="F174">
        <f t="shared" si="17"/>
        <v>9</v>
      </c>
    </row>
    <row r="175" spans="1:6">
      <c r="A175" t="str">
        <f t="shared" si="15"/>
        <v>武汉XLCW502TS0103B0</v>
      </c>
      <c r="B175" t="str">
        <f t="shared" si="16"/>
        <v>武汉XL</v>
      </c>
      <c r="C175" t="s">
        <v>124</v>
      </c>
      <c r="D175" t="s">
        <v>84</v>
      </c>
      <c r="F175">
        <f t="shared" si="17"/>
        <v>0</v>
      </c>
    </row>
    <row r="176" spans="1:6">
      <c r="A176" t="str">
        <f t="shared" si="15"/>
        <v>武汉FCW502TS0103B0</v>
      </c>
      <c r="B176" t="str">
        <f t="shared" si="16"/>
        <v>武汉F</v>
      </c>
      <c r="C176" t="s">
        <v>124</v>
      </c>
      <c r="D176" t="s">
        <v>85</v>
      </c>
      <c r="F176">
        <f t="shared" si="17"/>
        <v>0</v>
      </c>
    </row>
    <row r="177" spans="1:6">
      <c r="A177" t="str">
        <f t="shared" si="15"/>
        <v>武汉XXLCW502TS0103B0</v>
      </c>
      <c r="B177" t="str">
        <f t="shared" si="16"/>
        <v>武汉XXL</v>
      </c>
      <c r="C177" t="s">
        <v>124</v>
      </c>
      <c r="D177" t="s">
        <v>86</v>
      </c>
      <c r="F177">
        <f t="shared" si="17"/>
        <v>0</v>
      </c>
    </row>
    <row r="178" spans="1:6">
      <c r="A178" t="str">
        <f t="shared" si="15"/>
        <v>武汉XSCW502TS0103B0</v>
      </c>
      <c r="B178" t="str">
        <f t="shared" si="16"/>
        <v>武汉XS</v>
      </c>
      <c r="C178" t="s">
        <v>124</v>
      </c>
      <c r="D178" t="s">
        <v>87</v>
      </c>
      <c r="F178">
        <f t="shared" si="17"/>
        <v>0</v>
      </c>
    </row>
    <row r="179" spans="1:6">
      <c r="A179" t="str">
        <f t="shared" si="15"/>
        <v>武汉LCW502TS0103B0</v>
      </c>
      <c r="B179" t="str">
        <f t="shared" si="16"/>
        <v>武汉L</v>
      </c>
      <c r="C179" t="s">
        <v>124</v>
      </c>
      <c r="D179" t="s">
        <v>88</v>
      </c>
      <c r="F179">
        <f t="shared" si="17"/>
        <v>0</v>
      </c>
    </row>
    <row r="180" spans="1:6">
      <c r="A180" t="str">
        <f t="shared" si="15"/>
        <v>武汉MCW502TS0103B0</v>
      </c>
      <c r="B180" t="str">
        <f t="shared" si="16"/>
        <v>武汉M</v>
      </c>
      <c r="C180" t="s">
        <v>124</v>
      </c>
      <c r="D180" t="s">
        <v>89</v>
      </c>
      <c r="F180">
        <f t="shared" si="17"/>
        <v>0</v>
      </c>
    </row>
    <row r="181" spans="1:6">
      <c r="A181" t="str">
        <f t="shared" si="15"/>
        <v>武汉SCW502TS0103B0</v>
      </c>
      <c r="B181" t="str">
        <f t="shared" si="16"/>
        <v>武汉S</v>
      </c>
      <c r="C181" t="s">
        <v>124</v>
      </c>
      <c r="D181" t="s">
        <v>90</v>
      </c>
      <c r="F181">
        <f t="shared" si="17"/>
        <v>0</v>
      </c>
    </row>
    <row r="182" spans="1:6">
      <c r="A182" t="str">
        <f t="shared" si="15"/>
        <v>广州期货仓FCW502TS0103B0</v>
      </c>
      <c r="B182" t="str">
        <f t="shared" si="16"/>
        <v>广州期货仓F</v>
      </c>
      <c r="C182" t="s">
        <v>124</v>
      </c>
      <c r="D182" t="s">
        <v>91</v>
      </c>
      <c r="F182">
        <f t="shared" si="17"/>
        <v>0</v>
      </c>
    </row>
    <row r="183" spans="1:6">
      <c r="A183" t="str">
        <f t="shared" si="15"/>
        <v>南浦拍照样衣仓XSCW502TS0103B0</v>
      </c>
      <c r="B183" t="str">
        <f t="shared" si="16"/>
        <v>南浦拍照样衣仓XS</v>
      </c>
      <c r="C183" t="s">
        <v>124</v>
      </c>
      <c r="D183" t="s">
        <v>92</v>
      </c>
      <c r="F183">
        <f t="shared" si="17"/>
        <v>0</v>
      </c>
    </row>
    <row r="184" spans="1:6">
      <c r="A184" t="str">
        <f t="shared" si="15"/>
        <v>南浦拍照样衣仓MCW502TS0103B0</v>
      </c>
      <c r="B184" t="str">
        <f t="shared" si="16"/>
        <v>南浦拍照样衣仓M</v>
      </c>
      <c r="C184" t="s">
        <v>124</v>
      </c>
      <c r="D184" t="s">
        <v>93</v>
      </c>
      <c r="F184">
        <f t="shared" si="17"/>
        <v>0</v>
      </c>
    </row>
    <row r="185" spans="1:6">
      <c r="A185" t="str">
        <f t="shared" si="15"/>
        <v>南浦拍照样衣仓SCW502TS0103B0</v>
      </c>
      <c r="B185" t="str">
        <f t="shared" si="16"/>
        <v>南浦拍照样衣仓S</v>
      </c>
      <c r="C185" t="s">
        <v>124</v>
      </c>
      <c r="D185" t="s">
        <v>94</v>
      </c>
      <c r="F185">
        <f t="shared" si="17"/>
        <v>0</v>
      </c>
    </row>
    <row r="186" spans="1:6">
      <c r="A186" t="str">
        <f t="shared" si="15"/>
        <v>南浦正品仓FCW502TS0103B0</v>
      </c>
      <c r="B186" t="str">
        <f t="shared" si="16"/>
        <v>南浦正品仓F</v>
      </c>
      <c r="C186" t="s">
        <v>124</v>
      </c>
      <c r="D186" t="s">
        <v>95</v>
      </c>
      <c r="E186">
        <v>0</v>
      </c>
      <c r="F186">
        <f t="shared" si="17"/>
        <v>0</v>
      </c>
    </row>
    <row r="187" spans="1:6">
      <c r="A187" t="str">
        <f t="shared" si="15"/>
        <v>广州期货仓XXLCW502TS0103B0</v>
      </c>
      <c r="B187" t="str">
        <f t="shared" si="16"/>
        <v>广州期货仓XXL</v>
      </c>
      <c r="C187" t="s">
        <v>124</v>
      </c>
      <c r="D187" t="s">
        <v>96</v>
      </c>
      <c r="F187">
        <f t="shared" si="17"/>
        <v>0</v>
      </c>
    </row>
    <row r="188" spans="1:6">
      <c r="A188" t="str">
        <f t="shared" ref="A188:A219" si="18">B188&amp;C188</f>
        <v>广州期货仓XLCW502TS0103B0</v>
      </c>
      <c r="B188" t="str">
        <f t="shared" ref="B188:B219" si="19">RIGHT(D188,LEN(D188)-FIND(":",D188,1))</f>
        <v>广州期货仓XL</v>
      </c>
      <c r="C188" t="s">
        <v>124</v>
      </c>
      <c r="D188" t="s">
        <v>97</v>
      </c>
      <c r="F188">
        <f t="shared" ref="F188:F219" si="20">E188</f>
        <v>0</v>
      </c>
    </row>
    <row r="189" spans="1:6">
      <c r="A189" t="str">
        <f t="shared" si="18"/>
        <v>广州期货仓LCW502TS0103B0</v>
      </c>
      <c r="B189" t="str">
        <f t="shared" si="19"/>
        <v>广州期货仓L</v>
      </c>
      <c r="C189" t="s">
        <v>124</v>
      </c>
      <c r="D189" t="s">
        <v>98</v>
      </c>
      <c r="E189">
        <v>14</v>
      </c>
      <c r="F189">
        <f t="shared" si="20"/>
        <v>14</v>
      </c>
    </row>
    <row r="190" spans="1:6">
      <c r="A190" t="str">
        <f t="shared" si="18"/>
        <v>南浦正品仓XXLCW502TS0103B0</v>
      </c>
      <c r="B190" t="str">
        <f t="shared" si="19"/>
        <v>南浦正品仓XXL</v>
      </c>
      <c r="C190" t="s">
        <v>124</v>
      </c>
      <c r="D190" t="s">
        <v>99</v>
      </c>
      <c r="F190">
        <f t="shared" si="20"/>
        <v>0</v>
      </c>
    </row>
    <row r="191" spans="1:6">
      <c r="A191" t="str">
        <f t="shared" si="18"/>
        <v>南浦正品仓XLCW502TS0103B0</v>
      </c>
      <c r="B191" t="str">
        <f t="shared" si="19"/>
        <v>南浦正品仓XL</v>
      </c>
      <c r="C191" t="s">
        <v>124</v>
      </c>
      <c r="D191" t="s">
        <v>100</v>
      </c>
      <c r="E191">
        <v>0</v>
      </c>
      <c r="F191">
        <f t="shared" si="20"/>
        <v>0</v>
      </c>
    </row>
    <row r="192" spans="1:6">
      <c r="A192" t="str">
        <f t="shared" si="18"/>
        <v>南浦正品仓LCW502TS0103B0</v>
      </c>
      <c r="B192" t="str">
        <f t="shared" si="19"/>
        <v>南浦正品仓L</v>
      </c>
      <c r="C192" t="s">
        <v>124</v>
      </c>
      <c r="D192" t="s">
        <v>101</v>
      </c>
      <c r="E192">
        <v>3</v>
      </c>
      <c r="F192">
        <f t="shared" si="20"/>
        <v>3</v>
      </c>
    </row>
    <row r="193" spans="1:6">
      <c r="A193" t="str">
        <f t="shared" si="18"/>
        <v>南浦正品仓MCW502TS0103B0</v>
      </c>
      <c r="B193" t="str">
        <f t="shared" si="19"/>
        <v>南浦正品仓M</v>
      </c>
      <c r="C193" t="s">
        <v>124</v>
      </c>
      <c r="D193" t="s">
        <v>102</v>
      </c>
      <c r="E193">
        <v>6</v>
      </c>
      <c r="F193">
        <f t="shared" si="20"/>
        <v>6</v>
      </c>
    </row>
    <row r="194" spans="1:6">
      <c r="A194" t="str">
        <f t="shared" si="18"/>
        <v>南浦正品仓SCW502TS0103B0</v>
      </c>
      <c r="B194" t="str">
        <f t="shared" si="19"/>
        <v>南浦正品仓S</v>
      </c>
      <c r="C194" t="s">
        <v>124</v>
      </c>
      <c r="D194" t="s">
        <v>103</v>
      </c>
      <c r="E194">
        <v>8</v>
      </c>
      <c r="F194">
        <f t="shared" si="20"/>
        <v>8</v>
      </c>
    </row>
    <row r="195" spans="1:6">
      <c r="A195" t="str">
        <f t="shared" si="18"/>
        <v>南浦正品仓XSCW502TS0103B0</v>
      </c>
      <c r="B195" t="str">
        <f t="shared" si="19"/>
        <v>南浦正品仓XS</v>
      </c>
      <c r="C195" t="s">
        <v>124</v>
      </c>
      <c r="D195" t="s">
        <v>104</v>
      </c>
      <c r="E195">
        <v>1</v>
      </c>
      <c r="F195">
        <f t="shared" si="20"/>
        <v>1</v>
      </c>
    </row>
    <row r="196" spans="1:6">
      <c r="A196" t="str">
        <f t="shared" si="18"/>
        <v>大货样衣仓XXLCW502TS0103B0</v>
      </c>
      <c r="B196" t="str">
        <f t="shared" si="19"/>
        <v>大货样衣仓XXL</v>
      </c>
      <c r="C196" t="s">
        <v>124</v>
      </c>
      <c r="D196" t="s">
        <v>105</v>
      </c>
      <c r="F196">
        <f t="shared" si="20"/>
        <v>0</v>
      </c>
    </row>
    <row r="197" spans="1:6">
      <c r="A197" t="str">
        <f t="shared" si="18"/>
        <v>大货样衣仓MCW502TS0103B0</v>
      </c>
      <c r="B197" t="str">
        <f t="shared" si="19"/>
        <v>大货样衣仓M</v>
      </c>
      <c r="C197" t="s">
        <v>124</v>
      </c>
      <c r="D197" t="s">
        <v>106</v>
      </c>
      <c r="F197">
        <f t="shared" si="20"/>
        <v>0</v>
      </c>
    </row>
    <row r="198" spans="1:6">
      <c r="A198" t="str">
        <f t="shared" si="18"/>
        <v>大货样衣仓XLCW502TS0103B0</v>
      </c>
      <c r="B198" t="str">
        <f t="shared" si="19"/>
        <v>大货样衣仓XL</v>
      </c>
      <c r="C198" t="s">
        <v>124</v>
      </c>
      <c r="D198" t="s">
        <v>107</v>
      </c>
      <c r="F198">
        <f t="shared" si="20"/>
        <v>0</v>
      </c>
    </row>
    <row r="199" spans="1:6">
      <c r="A199" t="str">
        <f t="shared" si="18"/>
        <v>大货样衣仓LCW502TS0103B0</v>
      </c>
      <c r="B199" t="str">
        <f t="shared" si="19"/>
        <v>大货样衣仓L</v>
      </c>
      <c r="C199" t="s">
        <v>124</v>
      </c>
      <c r="D199" t="s">
        <v>108</v>
      </c>
      <c r="F199">
        <f t="shared" si="20"/>
        <v>0</v>
      </c>
    </row>
    <row r="200" spans="1:6">
      <c r="A200" t="str">
        <f t="shared" si="18"/>
        <v>大货样衣仓SCW502TS0103B0</v>
      </c>
      <c r="B200" t="str">
        <f t="shared" si="19"/>
        <v>大货样衣仓S</v>
      </c>
      <c r="C200" t="s">
        <v>124</v>
      </c>
      <c r="D200" t="s">
        <v>109</v>
      </c>
      <c r="E200">
        <v>1</v>
      </c>
      <c r="F200">
        <f t="shared" si="20"/>
        <v>1</v>
      </c>
    </row>
    <row r="201" spans="1:6">
      <c r="A201" t="str">
        <f t="shared" si="18"/>
        <v>大货样衣仓XSCW502TS0103B0</v>
      </c>
      <c r="B201" t="str">
        <f t="shared" si="19"/>
        <v>大货样衣仓XS</v>
      </c>
      <c r="C201" t="s">
        <v>124</v>
      </c>
      <c r="D201" t="s">
        <v>110</v>
      </c>
      <c r="F201">
        <f t="shared" si="20"/>
        <v>0</v>
      </c>
    </row>
    <row r="202" spans="1:6">
      <c r="A202" t="str">
        <f t="shared" si="18"/>
        <v>南浦拍照样衣仓FCW502TS0103B0</v>
      </c>
      <c r="B202" t="str">
        <f t="shared" si="19"/>
        <v>南浦拍照样衣仓F</v>
      </c>
      <c r="C202" t="s">
        <v>124</v>
      </c>
      <c r="D202" t="s">
        <v>111</v>
      </c>
      <c r="F202">
        <f t="shared" si="20"/>
        <v>0</v>
      </c>
    </row>
    <row r="203" spans="1:6">
      <c r="A203" t="str">
        <f t="shared" si="18"/>
        <v>南浦拍照样衣仓XXLCW502TS0103B0</v>
      </c>
      <c r="B203" t="str">
        <f t="shared" si="19"/>
        <v>南浦拍照样衣仓XXL</v>
      </c>
      <c r="C203" t="s">
        <v>124</v>
      </c>
      <c r="D203" t="s">
        <v>112</v>
      </c>
      <c r="F203">
        <f t="shared" si="20"/>
        <v>0</v>
      </c>
    </row>
    <row r="204" spans="1:6">
      <c r="A204" t="str">
        <f t="shared" si="18"/>
        <v>南浦拍照样衣仓XLCW502TS0103B0</v>
      </c>
      <c r="B204" t="str">
        <f t="shared" si="19"/>
        <v>南浦拍照样衣仓XL</v>
      </c>
      <c r="C204" t="s">
        <v>124</v>
      </c>
      <c r="D204" t="s">
        <v>113</v>
      </c>
      <c r="F204">
        <f t="shared" si="20"/>
        <v>0</v>
      </c>
    </row>
    <row r="205" spans="1:6">
      <c r="A205" t="str">
        <f t="shared" si="18"/>
        <v>香港仓XSCW502TS0103B0</v>
      </c>
      <c r="B205" t="str">
        <f t="shared" si="19"/>
        <v>香港仓XS</v>
      </c>
      <c r="C205" t="s">
        <v>124</v>
      </c>
      <c r="D205" t="s">
        <v>114</v>
      </c>
      <c r="E205">
        <v>9</v>
      </c>
      <c r="F205">
        <f t="shared" si="20"/>
        <v>9</v>
      </c>
    </row>
    <row r="206" spans="1:6">
      <c r="A206" t="str">
        <f t="shared" si="18"/>
        <v>南浦拍照样衣仓LCW502TS0103B0</v>
      </c>
      <c r="B206" t="str">
        <f t="shared" si="19"/>
        <v>南浦拍照样衣仓L</v>
      </c>
      <c r="C206" t="s">
        <v>124</v>
      </c>
      <c r="D206" t="s">
        <v>115</v>
      </c>
      <c r="F206">
        <f t="shared" si="20"/>
        <v>0</v>
      </c>
    </row>
    <row r="207" spans="1:6">
      <c r="A207" t="str">
        <f t="shared" si="18"/>
        <v>大货样衣仓FCW502TS0103B0</v>
      </c>
      <c r="B207" t="str">
        <f t="shared" si="19"/>
        <v>大货样衣仓F</v>
      </c>
      <c r="C207" t="s">
        <v>124</v>
      </c>
      <c r="D207" t="s">
        <v>116</v>
      </c>
      <c r="F207">
        <f t="shared" si="20"/>
        <v>0</v>
      </c>
    </row>
    <row r="208" spans="1:6">
      <c r="A208" t="str">
        <f t="shared" si="18"/>
        <v>香港仓LCW502TS0103B0</v>
      </c>
      <c r="B208" t="str">
        <f t="shared" si="19"/>
        <v>香港仓L</v>
      </c>
      <c r="C208" t="s">
        <v>124</v>
      </c>
      <c r="D208" t="s">
        <v>117</v>
      </c>
      <c r="E208">
        <v>3</v>
      </c>
      <c r="F208">
        <f t="shared" si="20"/>
        <v>3</v>
      </c>
    </row>
    <row r="209" spans="1:6">
      <c r="A209" t="str">
        <f t="shared" si="18"/>
        <v>香港仓MCW502TS0103B0</v>
      </c>
      <c r="B209" t="str">
        <f t="shared" si="19"/>
        <v>香港仓M</v>
      </c>
      <c r="C209" t="s">
        <v>124</v>
      </c>
      <c r="D209" t="s">
        <v>118</v>
      </c>
      <c r="E209">
        <v>20</v>
      </c>
      <c r="F209">
        <f t="shared" si="20"/>
        <v>20</v>
      </c>
    </row>
    <row r="210" spans="1:6">
      <c r="A210" t="str">
        <f t="shared" si="18"/>
        <v>香港仓FCW502TS0103B0</v>
      </c>
      <c r="B210" t="str">
        <f t="shared" si="19"/>
        <v>香港仓F</v>
      </c>
      <c r="C210" t="s">
        <v>124</v>
      </c>
      <c r="D210" t="s">
        <v>119</v>
      </c>
      <c r="F210">
        <f t="shared" si="20"/>
        <v>0</v>
      </c>
    </row>
    <row r="211" spans="1:6">
      <c r="A211" t="str">
        <f t="shared" si="18"/>
        <v>香港仓XXLCW502TS0103B0</v>
      </c>
      <c r="B211" t="str">
        <f t="shared" si="19"/>
        <v>香港仓XXL</v>
      </c>
      <c r="C211" t="s">
        <v>124</v>
      </c>
      <c r="D211" t="s">
        <v>120</v>
      </c>
      <c r="F211">
        <f t="shared" si="20"/>
        <v>0</v>
      </c>
    </row>
    <row r="212" spans="1:6">
      <c r="A212" t="str">
        <f t="shared" si="18"/>
        <v>香港仓SCW502TS0103B0</v>
      </c>
      <c r="B212" t="str">
        <f t="shared" si="19"/>
        <v>香港仓S</v>
      </c>
      <c r="C212" t="s">
        <v>124</v>
      </c>
      <c r="D212" t="s">
        <v>121</v>
      </c>
      <c r="E212">
        <v>23</v>
      </c>
      <c r="F212">
        <f t="shared" si="20"/>
        <v>23</v>
      </c>
    </row>
    <row r="213" spans="1:6">
      <c r="A213" t="str">
        <f t="shared" si="18"/>
        <v>香港仓XLCW502TS0103B0</v>
      </c>
      <c r="B213" t="str">
        <f t="shared" si="19"/>
        <v>香港仓XL</v>
      </c>
      <c r="C213" t="s">
        <v>124</v>
      </c>
      <c r="D213" t="s">
        <v>122</v>
      </c>
      <c r="F213">
        <f t="shared" si="20"/>
        <v>0</v>
      </c>
    </row>
    <row r="214" spans="1:6">
      <c r="A214" t="str">
        <f t="shared" si="18"/>
        <v>广州期货仓MCW502TS0103W0</v>
      </c>
      <c r="B214" t="str">
        <f t="shared" si="19"/>
        <v>广州期货仓M</v>
      </c>
      <c r="C214" t="s">
        <v>125</v>
      </c>
      <c r="D214" t="s">
        <v>81</v>
      </c>
      <c r="E214">
        <v>11</v>
      </c>
      <c r="F214">
        <f t="shared" si="20"/>
        <v>11</v>
      </c>
    </row>
    <row r="215" spans="1:6">
      <c r="A215" t="str">
        <f t="shared" si="18"/>
        <v>广州期货仓XSCW502TS0103W0</v>
      </c>
      <c r="B215" t="str">
        <f t="shared" si="19"/>
        <v>广州期货仓XS</v>
      </c>
      <c r="C215" t="s">
        <v>125</v>
      </c>
      <c r="D215" t="s">
        <v>82</v>
      </c>
      <c r="E215">
        <v>0</v>
      </c>
      <c r="F215">
        <f t="shared" si="20"/>
        <v>0</v>
      </c>
    </row>
    <row r="216" spans="1:6">
      <c r="A216" t="str">
        <f t="shared" si="18"/>
        <v>广州期货仓SCW502TS0103W0</v>
      </c>
      <c r="B216" t="str">
        <f t="shared" si="19"/>
        <v>广州期货仓S</v>
      </c>
      <c r="C216" t="s">
        <v>125</v>
      </c>
      <c r="D216" t="s">
        <v>83</v>
      </c>
      <c r="E216">
        <v>7</v>
      </c>
      <c r="F216">
        <f t="shared" si="20"/>
        <v>7</v>
      </c>
    </row>
    <row r="217" spans="1:6">
      <c r="A217" t="str">
        <f t="shared" si="18"/>
        <v>武汉XLCW502TS0103W0</v>
      </c>
      <c r="B217" t="str">
        <f t="shared" si="19"/>
        <v>武汉XL</v>
      </c>
      <c r="C217" t="s">
        <v>125</v>
      </c>
      <c r="D217" t="s">
        <v>84</v>
      </c>
      <c r="F217">
        <f t="shared" si="20"/>
        <v>0</v>
      </c>
    </row>
    <row r="218" spans="1:6">
      <c r="A218" t="str">
        <f t="shared" si="18"/>
        <v>武汉FCW502TS0103W0</v>
      </c>
      <c r="B218" t="str">
        <f t="shared" si="19"/>
        <v>武汉F</v>
      </c>
      <c r="C218" t="s">
        <v>125</v>
      </c>
      <c r="D218" t="s">
        <v>85</v>
      </c>
      <c r="F218">
        <f t="shared" si="20"/>
        <v>0</v>
      </c>
    </row>
    <row r="219" spans="1:6">
      <c r="A219" t="str">
        <f t="shared" si="18"/>
        <v>武汉XXLCW502TS0103W0</v>
      </c>
      <c r="B219" t="str">
        <f t="shared" si="19"/>
        <v>武汉XXL</v>
      </c>
      <c r="C219" t="s">
        <v>125</v>
      </c>
      <c r="D219" t="s">
        <v>86</v>
      </c>
      <c r="F219">
        <f t="shared" si="20"/>
        <v>0</v>
      </c>
    </row>
    <row r="220" spans="1:6">
      <c r="A220" t="str">
        <f t="shared" ref="A220:A237" si="21">B220&amp;C220</f>
        <v>武汉XSCW502TS0103W0</v>
      </c>
      <c r="B220" t="str">
        <f t="shared" ref="B220:B237" si="22">RIGHT(D220,LEN(D220)-FIND(":",D220,1))</f>
        <v>武汉XS</v>
      </c>
      <c r="C220" t="s">
        <v>125</v>
      </c>
      <c r="D220" t="s">
        <v>87</v>
      </c>
      <c r="F220">
        <f t="shared" ref="F220:F237" si="23">E220</f>
        <v>0</v>
      </c>
    </row>
    <row r="221" spans="1:6">
      <c r="A221" t="str">
        <f t="shared" si="21"/>
        <v>武汉LCW502TS0103W0</v>
      </c>
      <c r="B221" t="str">
        <f t="shared" si="22"/>
        <v>武汉L</v>
      </c>
      <c r="C221" t="s">
        <v>125</v>
      </c>
      <c r="D221" t="s">
        <v>88</v>
      </c>
      <c r="F221">
        <f t="shared" si="23"/>
        <v>0</v>
      </c>
    </row>
    <row r="222" spans="1:6">
      <c r="A222" t="str">
        <f t="shared" si="21"/>
        <v>武汉MCW502TS0103W0</v>
      </c>
      <c r="B222" t="str">
        <f t="shared" si="22"/>
        <v>武汉M</v>
      </c>
      <c r="C222" t="s">
        <v>125</v>
      </c>
      <c r="D222" t="s">
        <v>89</v>
      </c>
      <c r="F222">
        <f t="shared" si="23"/>
        <v>0</v>
      </c>
    </row>
    <row r="223" spans="1:6">
      <c r="A223" t="str">
        <f t="shared" si="21"/>
        <v>武汉SCW502TS0103W0</v>
      </c>
      <c r="B223" t="str">
        <f t="shared" si="22"/>
        <v>武汉S</v>
      </c>
      <c r="C223" t="s">
        <v>125</v>
      </c>
      <c r="D223" t="s">
        <v>90</v>
      </c>
      <c r="F223">
        <f t="shared" si="23"/>
        <v>0</v>
      </c>
    </row>
    <row r="224" spans="1:6">
      <c r="A224" t="str">
        <f t="shared" si="21"/>
        <v>广州期货仓FCW502TS0103W0</v>
      </c>
      <c r="B224" t="str">
        <f t="shared" si="22"/>
        <v>广州期货仓F</v>
      </c>
      <c r="C224" t="s">
        <v>125</v>
      </c>
      <c r="D224" t="s">
        <v>91</v>
      </c>
      <c r="F224">
        <f t="shared" si="23"/>
        <v>0</v>
      </c>
    </row>
    <row r="225" spans="1:6">
      <c r="A225" t="str">
        <f t="shared" si="21"/>
        <v>南浦拍照样衣仓XSCW502TS0103W0</v>
      </c>
      <c r="B225" t="str">
        <f t="shared" si="22"/>
        <v>南浦拍照样衣仓XS</v>
      </c>
      <c r="C225" t="s">
        <v>125</v>
      </c>
      <c r="D225" t="s">
        <v>92</v>
      </c>
      <c r="F225">
        <f t="shared" si="23"/>
        <v>0</v>
      </c>
    </row>
    <row r="226" spans="1:6">
      <c r="A226" t="str">
        <f t="shared" si="21"/>
        <v>南浦拍照样衣仓MCW502TS0103W0</v>
      </c>
      <c r="B226" t="str">
        <f t="shared" si="22"/>
        <v>南浦拍照样衣仓M</v>
      </c>
      <c r="C226" t="s">
        <v>125</v>
      </c>
      <c r="D226" t="s">
        <v>93</v>
      </c>
      <c r="F226">
        <f t="shared" si="23"/>
        <v>0</v>
      </c>
    </row>
    <row r="227" spans="1:6">
      <c r="A227" t="str">
        <f t="shared" si="21"/>
        <v>南浦拍照样衣仓SCW502TS0103W0</v>
      </c>
      <c r="B227" t="str">
        <f t="shared" si="22"/>
        <v>南浦拍照样衣仓S</v>
      </c>
      <c r="C227" t="s">
        <v>125</v>
      </c>
      <c r="D227" t="s">
        <v>94</v>
      </c>
      <c r="F227">
        <f t="shared" si="23"/>
        <v>0</v>
      </c>
    </row>
    <row r="228" spans="1:6">
      <c r="A228" t="str">
        <f t="shared" si="21"/>
        <v>南浦正品仓FCW502TS0103W0</v>
      </c>
      <c r="B228" t="str">
        <f t="shared" si="22"/>
        <v>南浦正品仓F</v>
      </c>
      <c r="C228" t="s">
        <v>125</v>
      </c>
      <c r="D228" t="s">
        <v>95</v>
      </c>
      <c r="E228">
        <v>0</v>
      </c>
      <c r="F228">
        <f t="shared" si="23"/>
        <v>0</v>
      </c>
    </row>
    <row r="229" spans="1:6">
      <c r="A229" t="str">
        <f t="shared" si="21"/>
        <v>广州期货仓XXLCW502TS0103W0</v>
      </c>
      <c r="B229" t="str">
        <f t="shared" si="22"/>
        <v>广州期货仓XXL</v>
      </c>
      <c r="C229" t="s">
        <v>125</v>
      </c>
      <c r="D229" t="s">
        <v>96</v>
      </c>
      <c r="F229">
        <f t="shared" si="23"/>
        <v>0</v>
      </c>
    </row>
    <row r="230" spans="1:6">
      <c r="A230" t="str">
        <f t="shared" si="21"/>
        <v>广州期货仓XLCW502TS0103W0</v>
      </c>
      <c r="B230" t="str">
        <f t="shared" si="22"/>
        <v>广州期货仓XL</v>
      </c>
      <c r="C230" t="s">
        <v>125</v>
      </c>
      <c r="D230" t="s">
        <v>97</v>
      </c>
      <c r="F230">
        <f t="shared" si="23"/>
        <v>0</v>
      </c>
    </row>
    <row r="231" spans="1:6">
      <c r="A231" t="str">
        <f t="shared" si="21"/>
        <v>广州期货仓LCW502TS0103W0</v>
      </c>
      <c r="B231" t="str">
        <f t="shared" si="22"/>
        <v>广州期货仓L</v>
      </c>
      <c r="C231" t="s">
        <v>125</v>
      </c>
      <c r="D231" t="s">
        <v>98</v>
      </c>
      <c r="E231">
        <v>7</v>
      </c>
      <c r="F231">
        <f t="shared" si="23"/>
        <v>7</v>
      </c>
    </row>
    <row r="232" spans="1:6">
      <c r="A232" t="str">
        <f t="shared" si="21"/>
        <v>南浦正品仓XXLCW502TS0103W0</v>
      </c>
      <c r="B232" t="str">
        <f t="shared" si="22"/>
        <v>南浦正品仓XXL</v>
      </c>
      <c r="C232" t="s">
        <v>125</v>
      </c>
      <c r="D232" t="s">
        <v>99</v>
      </c>
      <c r="F232">
        <f t="shared" si="23"/>
        <v>0</v>
      </c>
    </row>
    <row r="233" spans="1:6">
      <c r="A233" t="str">
        <f t="shared" si="21"/>
        <v>南浦正品仓XLCW502TS0103W0</v>
      </c>
      <c r="B233" t="str">
        <f t="shared" si="22"/>
        <v>南浦正品仓XL</v>
      </c>
      <c r="C233" t="s">
        <v>125</v>
      </c>
      <c r="D233" t="s">
        <v>100</v>
      </c>
      <c r="E233">
        <v>0</v>
      </c>
      <c r="F233">
        <f t="shared" si="23"/>
        <v>0</v>
      </c>
    </row>
    <row r="234" spans="1:6">
      <c r="A234" t="str">
        <f t="shared" si="21"/>
        <v>南浦正品仓LCW502TS0103W0</v>
      </c>
      <c r="B234" t="str">
        <f t="shared" si="22"/>
        <v>南浦正品仓L</v>
      </c>
      <c r="C234" t="s">
        <v>125</v>
      </c>
      <c r="D234" t="s">
        <v>101</v>
      </c>
      <c r="E234">
        <v>3</v>
      </c>
      <c r="F234">
        <f t="shared" si="23"/>
        <v>3</v>
      </c>
    </row>
    <row r="235" spans="1:6">
      <c r="A235" t="str">
        <f t="shared" si="21"/>
        <v>南浦正品仓MCW502TS0103W0</v>
      </c>
      <c r="B235" t="str">
        <f t="shared" si="22"/>
        <v>南浦正品仓M</v>
      </c>
      <c r="C235" t="s">
        <v>125</v>
      </c>
      <c r="D235" t="s">
        <v>102</v>
      </c>
      <c r="E235">
        <v>8</v>
      </c>
      <c r="F235">
        <f t="shared" si="23"/>
        <v>8</v>
      </c>
    </row>
    <row r="236" spans="1:6">
      <c r="A236" t="str">
        <f t="shared" si="21"/>
        <v>南浦正品仓SCW502TS0103W0</v>
      </c>
      <c r="B236" t="str">
        <f t="shared" si="22"/>
        <v>南浦正品仓S</v>
      </c>
      <c r="C236" t="s">
        <v>125</v>
      </c>
      <c r="D236" t="s">
        <v>103</v>
      </c>
      <c r="E236">
        <v>8</v>
      </c>
      <c r="F236">
        <f t="shared" si="23"/>
        <v>8</v>
      </c>
    </row>
    <row r="237" spans="1:6">
      <c r="A237" t="str">
        <f t="shared" si="21"/>
        <v>南浦正品仓XSCW502TS0103W0</v>
      </c>
      <c r="B237" t="str">
        <f t="shared" si="22"/>
        <v>南浦正品仓XS</v>
      </c>
      <c r="C237" t="s">
        <v>125</v>
      </c>
      <c r="D237" t="s">
        <v>104</v>
      </c>
      <c r="E237">
        <v>2</v>
      </c>
      <c r="F237">
        <f t="shared" si="23"/>
        <v>2</v>
      </c>
    </row>
    <row r="238" spans="1:6">
      <c r="A238" t="str">
        <f t="shared" ref="A238:A263" si="24">B238&amp;C238</f>
        <v>大货样衣仓XXLCW502TS0103W0</v>
      </c>
      <c r="B238" t="str">
        <f t="shared" ref="B238:B263" si="25">RIGHT(D238,LEN(D238)-FIND(":",D238,1))</f>
        <v>大货样衣仓XXL</v>
      </c>
      <c r="C238" t="s">
        <v>125</v>
      </c>
      <c r="D238" t="s">
        <v>105</v>
      </c>
      <c r="F238">
        <f t="shared" ref="F238:F263" si="26">E238</f>
        <v>0</v>
      </c>
    </row>
    <row r="239" spans="1:6">
      <c r="A239" t="str">
        <f t="shared" si="24"/>
        <v>大货样衣仓MCW502TS0103W0</v>
      </c>
      <c r="B239" t="str">
        <f t="shared" si="25"/>
        <v>大货样衣仓M</v>
      </c>
      <c r="C239" t="s">
        <v>125</v>
      </c>
      <c r="D239" t="s">
        <v>106</v>
      </c>
      <c r="F239">
        <f t="shared" si="26"/>
        <v>0</v>
      </c>
    </row>
    <row r="240" spans="1:6">
      <c r="A240" t="str">
        <f t="shared" si="24"/>
        <v>大货样衣仓XLCW502TS0103W0</v>
      </c>
      <c r="B240" t="str">
        <f t="shared" si="25"/>
        <v>大货样衣仓XL</v>
      </c>
      <c r="C240" t="s">
        <v>125</v>
      </c>
      <c r="D240" t="s">
        <v>107</v>
      </c>
      <c r="F240">
        <f t="shared" si="26"/>
        <v>0</v>
      </c>
    </row>
    <row r="241" spans="1:6">
      <c r="A241" t="str">
        <f t="shared" si="24"/>
        <v>大货样衣仓LCW502TS0103W0</v>
      </c>
      <c r="B241" t="str">
        <f t="shared" si="25"/>
        <v>大货样衣仓L</v>
      </c>
      <c r="C241" t="s">
        <v>125</v>
      </c>
      <c r="D241" t="s">
        <v>108</v>
      </c>
      <c r="F241">
        <f t="shared" si="26"/>
        <v>0</v>
      </c>
    </row>
    <row r="242" spans="1:6">
      <c r="A242" t="str">
        <f t="shared" si="24"/>
        <v>大货样衣仓SCW502TS0103W0</v>
      </c>
      <c r="B242" t="str">
        <f t="shared" si="25"/>
        <v>大货样衣仓S</v>
      </c>
      <c r="C242" t="s">
        <v>125</v>
      </c>
      <c r="D242" t="s">
        <v>109</v>
      </c>
      <c r="E242">
        <v>1</v>
      </c>
      <c r="F242">
        <f t="shared" si="26"/>
        <v>1</v>
      </c>
    </row>
    <row r="243" spans="1:6">
      <c r="A243" t="str">
        <f t="shared" si="24"/>
        <v>大货样衣仓XSCW502TS0103W0</v>
      </c>
      <c r="B243" t="str">
        <f t="shared" si="25"/>
        <v>大货样衣仓XS</v>
      </c>
      <c r="C243" t="s">
        <v>125</v>
      </c>
      <c r="D243" t="s">
        <v>110</v>
      </c>
      <c r="F243">
        <f t="shared" si="26"/>
        <v>0</v>
      </c>
    </row>
    <row r="244" spans="1:6">
      <c r="A244" t="str">
        <f t="shared" si="24"/>
        <v>南浦拍照样衣仓FCW502TS0103W0</v>
      </c>
      <c r="B244" t="str">
        <f t="shared" si="25"/>
        <v>南浦拍照样衣仓F</v>
      </c>
      <c r="C244" t="s">
        <v>125</v>
      </c>
      <c r="D244" t="s">
        <v>111</v>
      </c>
      <c r="F244">
        <f t="shared" si="26"/>
        <v>0</v>
      </c>
    </row>
    <row r="245" spans="1:6">
      <c r="A245" t="str">
        <f t="shared" si="24"/>
        <v>南浦拍照样衣仓XXLCW502TS0103W0</v>
      </c>
      <c r="B245" t="str">
        <f t="shared" si="25"/>
        <v>南浦拍照样衣仓XXL</v>
      </c>
      <c r="C245" t="s">
        <v>125</v>
      </c>
      <c r="D245" t="s">
        <v>112</v>
      </c>
      <c r="F245">
        <f t="shared" si="26"/>
        <v>0</v>
      </c>
    </row>
    <row r="246" spans="1:6">
      <c r="A246" t="str">
        <f t="shared" si="24"/>
        <v>南浦拍照样衣仓XLCW502TS0103W0</v>
      </c>
      <c r="B246" t="str">
        <f t="shared" si="25"/>
        <v>南浦拍照样衣仓XL</v>
      </c>
      <c r="C246" t="s">
        <v>125</v>
      </c>
      <c r="D246" t="s">
        <v>113</v>
      </c>
      <c r="F246">
        <f t="shared" si="26"/>
        <v>0</v>
      </c>
    </row>
    <row r="247" spans="1:6">
      <c r="A247" t="str">
        <f t="shared" si="24"/>
        <v>香港仓XSCW502TS0103W0</v>
      </c>
      <c r="B247" t="str">
        <f t="shared" si="25"/>
        <v>香港仓XS</v>
      </c>
      <c r="C247" t="s">
        <v>125</v>
      </c>
      <c r="D247" t="s">
        <v>114</v>
      </c>
      <c r="E247">
        <v>8</v>
      </c>
      <c r="F247">
        <f t="shared" si="26"/>
        <v>8</v>
      </c>
    </row>
    <row r="248" spans="1:6">
      <c r="A248" t="str">
        <f t="shared" si="24"/>
        <v>南浦拍照样衣仓LCW502TS0103W0</v>
      </c>
      <c r="B248" t="str">
        <f t="shared" si="25"/>
        <v>南浦拍照样衣仓L</v>
      </c>
      <c r="C248" t="s">
        <v>125</v>
      </c>
      <c r="D248" t="s">
        <v>115</v>
      </c>
      <c r="F248">
        <f t="shared" si="26"/>
        <v>0</v>
      </c>
    </row>
    <row r="249" spans="1:6">
      <c r="A249" t="str">
        <f t="shared" si="24"/>
        <v>大货样衣仓FCW502TS0103W0</v>
      </c>
      <c r="B249" t="str">
        <f t="shared" si="25"/>
        <v>大货样衣仓F</v>
      </c>
      <c r="C249" t="s">
        <v>125</v>
      </c>
      <c r="D249" t="s">
        <v>116</v>
      </c>
      <c r="F249">
        <f t="shared" si="26"/>
        <v>0</v>
      </c>
    </row>
    <row r="250" spans="1:6">
      <c r="A250" t="str">
        <f t="shared" si="24"/>
        <v>香港仓LCW502TS0103W0</v>
      </c>
      <c r="B250" t="str">
        <f t="shared" si="25"/>
        <v>香港仓L</v>
      </c>
      <c r="C250" t="s">
        <v>125</v>
      </c>
      <c r="D250" t="s">
        <v>117</v>
      </c>
      <c r="E250">
        <v>10</v>
      </c>
      <c r="F250">
        <f t="shared" si="26"/>
        <v>10</v>
      </c>
    </row>
    <row r="251" spans="1:6">
      <c r="A251" t="str">
        <f t="shared" si="24"/>
        <v>香港仓MCW502TS0103W0</v>
      </c>
      <c r="B251" t="str">
        <f t="shared" si="25"/>
        <v>香港仓M</v>
      </c>
      <c r="C251" t="s">
        <v>125</v>
      </c>
      <c r="D251" t="s">
        <v>118</v>
      </c>
      <c r="E251">
        <v>26</v>
      </c>
      <c r="F251">
        <f t="shared" si="26"/>
        <v>26</v>
      </c>
    </row>
    <row r="252" spans="1:6">
      <c r="A252" t="str">
        <f t="shared" si="24"/>
        <v>香港仓FCW502TS0103W0</v>
      </c>
      <c r="B252" t="str">
        <f t="shared" si="25"/>
        <v>香港仓F</v>
      </c>
      <c r="C252" t="s">
        <v>125</v>
      </c>
      <c r="D252" t="s">
        <v>119</v>
      </c>
      <c r="F252">
        <f t="shared" si="26"/>
        <v>0</v>
      </c>
    </row>
    <row r="253" spans="1:6">
      <c r="A253" t="str">
        <f t="shared" si="24"/>
        <v>香港仓XXLCW502TS0103W0</v>
      </c>
      <c r="B253" t="str">
        <f t="shared" si="25"/>
        <v>香港仓XXL</v>
      </c>
      <c r="C253" t="s">
        <v>125</v>
      </c>
      <c r="D253" t="s">
        <v>120</v>
      </c>
      <c r="F253">
        <f t="shared" si="26"/>
        <v>0</v>
      </c>
    </row>
    <row r="254" spans="1:6">
      <c r="A254" t="str">
        <f t="shared" si="24"/>
        <v>香港仓SCW502TS0103W0</v>
      </c>
      <c r="B254" t="str">
        <f t="shared" si="25"/>
        <v>香港仓S</v>
      </c>
      <c r="C254" t="s">
        <v>125</v>
      </c>
      <c r="D254" t="s">
        <v>121</v>
      </c>
      <c r="E254">
        <v>27</v>
      </c>
      <c r="F254">
        <f t="shared" si="26"/>
        <v>27</v>
      </c>
    </row>
    <row r="255" spans="1:6">
      <c r="A255" t="str">
        <f t="shared" si="24"/>
        <v>香港仓XLCW502TS0103W0</v>
      </c>
      <c r="B255" t="str">
        <f t="shared" si="25"/>
        <v>香港仓XL</v>
      </c>
      <c r="C255" t="s">
        <v>125</v>
      </c>
      <c r="D255" t="s">
        <v>122</v>
      </c>
      <c r="E255"/>
      <c r="F255">
        <f t="shared" si="26"/>
        <v>0</v>
      </c>
    </row>
    <row r="256" spans="1:6">
      <c r="A256" t="str">
        <f t="shared" si="24"/>
        <v>广州期货仓MCW502TS0124W0</v>
      </c>
      <c r="B256" t="str">
        <f t="shared" si="25"/>
        <v>广州期货仓M</v>
      </c>
      <c r="C256" t="s">
        <v>126</v>
      </c>
      <c r="D256" t="s">
        <v>81</v>
      </c>
      <c r="E256">
        <v>4</v>
      </c>
      <c r="F256">
        <f t="shared" si="26"/>
        <v>4</v>
      </c>
    </row>
    <row r="257" spans="1:6">
      <c r="A257" t="str">
        <f t="shared" si="24"/>
        <v>广州期货仓XSCW502TS0124W0</v>
      </c>
      <c r="B257" t="str">
        <f t="shared" si="25"/>
        <v>广州期货仓XS</v>
      </c>
      <c r="C257" t="s">
        <v>126</v>
      </c>
      <c r="D257" t="s">
        <v>82</v>
      </c>
      <c r="F257">
        <f t="shared" si="26"/>
        <v>0</v>
      </c>
    </row>
    <row r="258" spans="1:6">
      <c r="A258" t="str">
        <f t="shared" si="24"/>
        <v>广州期货仓SCW502TS0124W0</v>
      </c>
      <c r="B258" t="str">
        <f t="shared" si="25"/>
        <v>广州期货仓S</v>
      </c>
      <c r="C258" t="s">
        <v>126</v>
      </c>
      <c r="D258" t="s">
        <v>83</v>
      </c>
      <c r="F258">
        <f t="shared" si="26"/>
        <v>0</v>
      </c>
    </row>
    <row r="259" spans="1:6">
      <c r="A259" t="str">
        <f t="shared" si="24"/>
        <v>武汉XLCW502TS0124W0</v>
      </c>
      <c r="B259" t="str">
        <f t="shared" si="25"/>
        <v>武汉XL</v>
      </c>
      <c r="C259" t="s">
        <v>126</v>
      </c>
      <c r="D259" t="s">
        <v>84</v>
      </c>
      <c r="F259">
        <f t="shared" si="26"/>
        <v>0</v>
      </c>
    </row>
    <row r="260" spans="1:6">
      <c r="A260" t="str">
        <f t="shared" si="24"/>
        <v>武汉FCW502TS0124W0</v>
      </c>
      <c r="B260" t="str">
        <f t="shared" si="25"/>
        <v>武汉F</v>
      </c>
      <c r="C260" t="s">
        <v>126</v>
      </c>
      <c r="D260" t="s">
        <v>85</v>
      </c>
      <c r="F260">
        <f t="shared" si="26"/>
        <v>0</v>
      </c>
    </row>
    <row r="261" spans="1:6">
      <c r="A261" t="str">
        <f t="shared" si="24"/>
        <v>武汉XXLCW502TS0124W0</v>
      </c>
      <c r="B261" t="str">
        <f t="shared" si="25"/>
        <v>武汉XXL</v>
      </c>
      <c r="C261" t="s">
        <v>126</v>
      </c>
      <c r="D261" t="s">
        <v>86</v>
      </c>
      <c r="F261">
        <f t="shared" si="26"/>
        <v>0</v>
      </c>
    </row>
    <row r="262" spans="1:6">
      <c r="A262" t="str">
        <f t="shared" si="24"/>
        <v>武汉XSCW502TS0124W0</v>
      </c>
      <c r="B262" t="str">
        <f t="shared" si="25"/>
        <v>武汉XS</v>
      </c>
      <c r="C262" t="s">
        <v>126</v>
      </c>
      <c r="D262" t="s">
        <v>87</v>
      </c>
      <c r="F262">
        <f t="shared" si="26"/>
        <v>0</v>
      </c>
    </row>
    <row r="263" spans="1:6">
      <c r="A263" t="str">
        <f t="shared" si="24"/>
        <v>武汉LCW502TS0124W0</v>
      </c>
      <c r="B263" t="str">
        <f t="shared" si="25"/>
        <v>武汉L</v>
      </c>
      <c r="C263" t="s">
        <v>126</v>
      </c>
      <c r="D263" t="s">
        <v>88</v>
      </c>
      <c r="F263">
        <f t="shared" si="26"/>
        <v>0</v>
      </c>
    </row>
    <row r="264" spans="1:6">
      <c r="A264" t="str">
        <f t="shared" ref="A264:A295" si="27">B264&amp;C264</f>
        <v>武汉MCW502TS0124W0</v>
      </c>
      <c r="B264" t="str">
        <f t="shared" ref="B264:B295" si="28">RIGHT(D264,LEN(D264)-FIND(":",D264,1))</f>
        <v>武汉M</v>
      </c>
      <c r="C264" t="s">
        <v>126</v>
      </c>
      <c r="D264" t="s">
        <v>89</v>
      </c>
      <c r="F264">
        <f t="shared" ref="F264:F295" si="29">E264</f>
        <v>0</v>
      </c>
    </row>
    <row r="265" spans="1:6">
      <c r="A265" t="str">
        <f t="shared" si="27"/>
        <v>武汉SCW502TS0124W0</v>
      </c>
      <c r="B265" t="str">
        <f t="shared" si="28"/>
        <v>武汉S</v>
      </c>
      <c r="C265" t="s">
        <v>126</v>
      </c>
      <c r="D265" t="s">
        <v>90</v>
      </c>
      <c r="F265">
        <f t="shared" si="29"/>
        <v>0</v>
      </c>
    </row>
    <row r="266" spans="1:6">
      <c r="A266" t="str">
        <f t="shared" si="27"/>
        <v>广州期货仓FCW502TS0124W0</v>
      </c>
      <c r="B266" t="str">
        <f t="shared" si="28"/>
        <v>广州期货仓F</v>
      </c>
      <c r="C266" t="s">
        <v>126</v>
      </c>
      <c r="D266" t="s">
        <v>91</v>
      </c>
      <c r="F266">
        <f t="shared" si="29"/>
        <v>0</v>
      </c>
    </row>
    <row r="267" spans="1:6">
      <c r="A267" t="str">
        <f t="shared" si="27"/>
        <v>南浦拍照样衣仓XSCW502TS0124W0</v>
      </c>
      <c r="B267" t="str">
        <f t="shared" si="28"/>
        <v>南浦拍照样衣仓XS</v>
      </c>
      <c r="C267" t="s">
        <v>126</v>
      </c>
      <c r="D267" t="s">
        <v>92</v>
      </c>
      <c r="F267">
        <f t="shared" si="29"/>
        <v>0</v>
      </c>
    </row>
    <row r="268" spans="1:6">
      <c r="A268" t="str">
        <f t="shared" si="27"/>
        <v>南浦拍照样衣仓MCW502TS0124W0</v>
      </c>
      <c r="B268" t="str">
        <f t="shared" si="28"/>
        <v>南浦拍照样衣仓M</v>
      </c>
      <c r="C268" t="s">
        <v>126</v>
      </c>
      <c r="D268" t="s">
        <v>93</v>
      </c>
      <c r="F268">
        <f t="shared" si="29"/>
        <v>0</v>
      </c>
    </row>
    <row r="269" spans="1:6">
      <c r="A269" t="str">
        <f t="shared" si="27"/>
        <v>南浦拍照样衣仓SCW502TS0124W0</v>
      </c>
      <c r="B269" t="str">
        <f t="shared" si="28"/>
        <v>南浦拍照样衣仓S</v>
      </c>
      <c r="C269" t="s">
        <v>126</v>
      </c>
      <c r="D269" t="s">
        <v>94</v>
      </c>
      <c r="F269">
        <f t="shared" si="29"/>
        <v>0</v>
      </c>
    </row>
    <row r="270" spans="1:6">
      <c r="A270" t="str">
        <f t="shared" si="27"/>
        <v>南浦正品仓FCW502TS0124W0</v>
      </c>
      <c r="B270" t="str">
        <f t="shared" si="28"/>
        <v>南浦正品仓F</v>
      </c>
      <c r="C270" t="s">
        <v>126</v>
      </c>
      <c r="D270" t="s">
        <v>95</v>
      </c>
      <c r="E270">
        <v>0</v>
      </c>
      <c r="F270">
        <f t="shared" si="29"/>
        <v>0</v>
      </c>
    </row>
    <row r="271" spans="1:6">
      <c r="A271" t="str">
        <f t="shared" si="27"/>
        <v>广州期货仓XXLCW502TS0124W0</v>
      </c>
      <c r="B271" t="str">
        <f t="shared" si="28"/>
        <v>广州期货仓XXL</v>
      </c>
      <c r="C271" t="s">
        <v>126</v>
      </c>
      <c r="D271" t="s">
        <v>96</v>
      </c>
      <c r="F271">
        <f t="shared" si="29"/>
        <v>0</v>
      </c>
    </row>
    <row r="272" spans="1:6">
      <c r="A272" t="str">
        <f t="shared" si="27"/>
        <v>广州期货仓XLCW502TS0124W0</v>
      </c>
      <c r="B272" t="str">
        <f t="shared" si="28"/>
        <v>广州期货仓XL</v>
      </c>
      <c r="C272" t="s">
        <v>126</v>
      </c>
      <c r="D272" t="s">
        <v>97</v>
      </c>
      <c r="F272">
        <f t="shared" si="29"/>
        <v>0</v>
      </c>
    </row>
    <row r="273" spans="1:6">
      <c r="A273" t="str">
        <f t="shared" si="27"/>
        <v>广州期货仓LCW502TS0124W0</v>
      </c>
      <c r="B273" t="str">
        <f t="shared" si="28"/>
        <v>广州期货仓L</v>
      </c>
      <c r="C273" t="s">
        <v>126</v>
      </c>
      <c r="D273" t="s">
        <v>98</v>
      </c>
      <c r="E273">
        <v>4</v>
      </c>
      <c r="F273">
        <f t="shared" si="29"/>
        <v>4</v>
      </c>
    </row>
    <row r="274" spans="1:6">
      <c r="A274" t="str">
        <f t="shared" si="27"/>
        <v>南浦正品仓XXLCW502TS0124W0</v>
      </c>
      <c r="B274" t="str">
        <f t="shared" si="28"/>
        <v>南浦正品仓XXL</v>
      </c>
      <c r="C274" t="s">
        <v>126</v>
      </c>
      <c r="D274" t="s">
        <v>99</v>
      </c>
      <c r="F274">
        <f t="shared" si="29"/>
        <v>0</v>
      </c>
    </row>
    <row r="275" spans="1:6">
      <c r="A275" t="str">
        <f t="shared" si="27"/>
        <v>南浦正品仓XLCW502TS0124W0</v>
      </c>
      <c r="B275" t="str">
        <f t="shared" si="28"/>
        <v>南浦正品仓XL</v>
      </c>
      <c r="C275" t="s">
        <v>126</v>
      </c>
      <c r="D275" t="s">
        <v>100</v>
      </c>
      <c r="E275">
        <v>1</v>
      </c>
      <c r="F275">
        <f t="shared" si="29"/>
        <v>1</v>
      </c>
    </row>
    <row r="276" spans="1:6">
      <c r="A276" t="str">
        <f t="shared" si="27"/>
        <v>南浦正品仓LCW502TS0124W0</v>
      </c>
      <c r="B276" t="str">
        <f t="shared" si="28"/>
        <v>南浦正品仓L</v>
      </c>
      <c r="C276" t="s">
        <v>126</v>
      </c>
      <c r="D276" t="s">
        <v>101</v>
      </c>
      <c r="E276">
        <v>4</v>
      </c>
      <c r="F276">
        <f t="shared" si="29"/>
        <v>4</v>
      </c>
    </row>
    <row r="277" spans="1:6">
      <c r="A277" t="str">
        <f t="shared" si="27"/>
        <v>南浦正品仓MCW502TS0124W0</v>
      </c>
      <c r="B277" t="str">
        <f t="shared" si="28"/>
        <v>南浦正品仓M</v>
      </c>
      <c r="C277" t="s">
        <v>126</v>
      </c>
      <c r="D277" t="s">
        <v>102</v>
      </c>
      <c r="E277">
        <v>5</v>
      </c>
      <c r="F277">
        <f t="shared" si="29"/>
        <v>5</v>
      </c>
    </row>
    <row r="278" spans="1:6">
      <c r="A278" t="str">
        <f t="shared" si="27"/>
        <v>南浦正品仓SCW502TS0124W0</v>
      </c>
      <c r="B278" t="str">
        <f t="shared" si="28"/>
        <v>南浦正品仓S</v>
      </c>
      <c r="C278" t="s">
        <v>126</v>
      </c>
      <c r="D278" t="s">
        <v>103</v>
      </c>
      <c r="E278">
        <v>2</v>
      </c>
      <c r="F278">
        <f t="shared" si="29"/>
        <v>2</v>
      </c>
    </row>
    <row r="279" spans="1:6">
      <c r="A279" t="str">
        <f t="shared" si="27"/>
        <v>南浦正品仓XSCW502TS0124W0</v>
      </c>
      <c r="B279" t="str">
        <f t="shared" si="28"/>
        <v>南浦正品仓XS</v>
      </c>
      <c r="C279" t="s">
        <v>126</v>
      </c>
      <c r="D279" t="s">
        <v>104</v>
      </c>
      <c r="E279">
        <v>0</v>
      </c>
      <c r="F279">
        <f t="shared" si="29"/>
        <v>0</v>
      </c>
    </row>
    <row r="280" spans="1:6">
      <c r="A280" t="str">
        <f t="shared" si="27"/>
        <v>大货样衣仓XXLCW502TS0124W0</v>
      </c>
      <c r="B280" t="str">
        <f t="shared" si="28"/>
        <v>大货样衣仓XXL</v>
      </c>
      <c r="C280" t="s">
        <v>126</v>
      </c>
      <c r="D280" t="s">
        <v>105</v>
      </c>
      <c r="F280">
        <f t="shared" si="29"/>
        <v>0</v>
      </c>
    </row>
    <row r="281" spans="1:6">
      <c r="A281" t="str">
        <f t="shared" si="27"/>
        <v>大货样衣仓MCW502TS0124W0</v>
      </c>
      <c r="B281" t="str">
        <f t="shared" si="28"/>
        <v>大货样衣仓M</v>
      </c>
      <c r="C281" t="s">
        <v>126</v>
      </c>
      <c r="D281" t="s">
        <v>106</v>
      </c>
      <c r="F281">
        <f t="shared" si="29"/>
        <v>0</v>
      </c>
    </row>
    <row r="282" spans="1:6">
      <c r="A282" t="str">
        <f t="shared" si="27"/>
        <v>大货样衣仓XLCW502TS0124W0</v>
      </c>
      <c r="B282" t="str">
        <f t="shared" si="28"/>
        <v>大货样衣仓XL</v>
      </c>
      <c r="C282" t="s">
        <v>126</v>
      </c>
      <c r="D282" t="s">
        <v>107</v>
      </c>
      <c r="F282">
        <f t="shared" si="29"/>
        <v>0</v>
      </c>
    </row>
    <row r="283" spans="1:6">
      <c r="A283" t="str">
        <f t="shared" si="27"/>
        <v>大货样衣仓LCW502TS0124W0</v>
      </c>
      <c r="B283" t="str">
        <f t="shared" si="28"/>
        <v>大货样衣仓L</v>
      </c>
      <c r="C283" t="s">
        <v>126</v>
      </c>
      <c r="D283" t="s">
        <v>108</v>
      </c>
      <c r="F283">
        <f t="shared" si="29"/>
        <v>0</v>
      </c>
    </row>
    <row r="284" spans="1:6">
      <c r="A284" t="str">
        <f t="shared" si="27"/>
        <v>大货样衣仓SCW502TS0124W0</v>
      </c>
      <c r="B284" t="str">
        <f t="shared" si="28"/>
        <v>大货样衣仓S</v>
      </c>
      <c r="C284" t="s">
        <v>126</v>
      </c>
      <c r="D284" t="s">
        <v>109</v>
      </c>
      <c r="E284">
        <v>1</v>
      </c>
      <c r="F284">
        <f t="shared" si="29"/>
        <v>1</v>
      </c>
    </row>
    <row r="285" spans="1:6">
      <c r="A285" t="str">
        <f t="shared" si="27"/>
        <v>大货样衣仓XSCW502TS0124W0</v>
      </c>
      <c r="B285" t="str">
        <f t="shared" si="28"/>
        <v>大货样衣仓XS</v>
      </c>
      <c r="C285" t="s">
        <v>126</v>
      </c>
      <c r="D285" t="s">
        <v>110</v>
      </c>
      <c r="F285">
        <f t="shared" si="29"/>
        <v>0</v>
      </c>
    </row>
    <row r="286" spans="1:6">
      <c r="A286" t="str">
        <f t="shared" si="27"/>
        <v>南浦拍照样衣仓FCW502TS0124W0</v>
      </c>
      <c r="B286" t="str">
        <f t="shared" si="28"/>
        <v>南浦拍照样衣仓F</v>
      </c>
      <c r="C286" t="s">
        <v>126</v>
      </c>
      <c r="D286" t="s">
        <v>111</v>
      </c>
      <c r="F286">
        <f t="shared" si="29"/>
        <v>0</v>
      </c>
    </row>
    <row r="287" spans="1:6">
      <c r="A287" t="str">
        <f t="shared" si="27"/>
        <v>南浦拍照样衣仓XXLCW502TS0124W0</v>
      </c>
      <c r="B287" t="str">
        <f t="shared" si="28"/>
        <v>南浦拍照样衣仓XXL</v>
      </c>
      <c r="C287" t="s">
        <v>126</v>
      </c>
      <c r="D287" t="s">
        <v>112</v>
      </c>
      <c r="F287">
        <f t="shared" si="29"/>
        <v>0</v>
      </c>
    </row>
    <row r="288" spans="1:6">
      <c r="A288" t="str">
        <f t="shared" si="27"/>
        <v>南浦拍照样衣仓XLCW502TS0124W0</v>
      </c>
      <c r="B288" t="str">
        <f t="shared" si="28"/>
        <v>南浦拍照样衣仓XL</v>
      </c>
      <c r="C288" t="s">
        <v>126</v>
      </c>
      <c r="D288" t="s">
        <v>113</v>
      </c>
      <c r="F288">
        <f t="shared" si="29"/>
        <v>0</v>
      </c>
    </row>
    <row r="289" spans="1:6">
      <c r="A289" t="str">
        <f t="shared" si="27"/>
        <v>香港仓XSCW502TS0124W0</v>
      </c>
      <c r="B289" t="str">
        <f t="shared" si="28"/>
        <v>香港仓XS</v>
      </c>
      <c r="C289" t="s">
        <v>126</v>
      </c>
      <c r="D289" t="s">
        <v>114</v>
      </c>
      <c r="E289">
        <v>0</v>
      </c>
      <c r="F289">
        <f t="shared" si="29"/>
        <v>0</v>
      </c>
    </row>
    <row r="290" spans="1:6">
      <c r="A290" t="str">
        <f t="shared" si="27"/>
        <v>南浦拍照样衣仓LCW502TS0124W0</v>
      </c>
      <c r="B290" t="str">
        <f t="shared" si="28"/>
        <v>南浦拍照样衣仓L</v>
      </c>
      <c r="C290" t="s">
        <v>126</v>
      </c>
      <c r="D290" t="s">
        <v>115</v>
      </c>
      <c r="F290">
        <f t="shared" si="29"/>
        <v>0</v>
      </c>
    </row>
    <row r="291" spans="1:6">
      <c r="A291" t="str">
        <f t="shared" si="27"/>
        <v>大货样衣仓FCW502TS0124W0</v>
      </c>
      <c r="B291" t="str">
        <f t="shared" si="28"/>
        <v>大货样衣仓F</v>
      </c>
      <c r="C291" t="s">
        <v>126</v>
      </c>
      <c r="D291" t="s">
        <v>116</v>
      </c>
      <c r="F291">
        <f t="shared" si="29"/>
        <v>0</v>
      </c>
    </row>
    <row r="292" spans="1:6">
      <c r="A292" t="str">
        <f t="shared" si="27"/>
        <v>香港仓LCW502TS0124W0</v>
      </c>
      <c r="B292" t="str">
        <f t="shared" si="28"/>
        <v>香港仓L</v>
      </c>
      <c r="C292" t="s">
        <v>126</v>
      </c>
      <c r="D292" t="s">
        <v>117</v>
      </c>
      <c r="E292">
        <v>20</v>
      </c>
      <c r="F292">
        <f t="shared" si="29"/>
        <v>20</v>
      </c>
    </row>
    <row r="293" spans="1:6">
      <c r="A293" t="str">
        <f t="shared" si="27"/>
        <v>香港仓MCW502TS0124W0</v>
      </c>
      <c r="B293" t="str">
        <f t="shared" si="28"/>
        <v>香港仓M</v>
      </c>
      <c r="C293" t="s">
        <v>126</v>
      </c>
      <c r="D293" t="s">
        <v>118</v>
      </c>
      <c r="E293">
        <v>28</v>
      </c>
      <c r="F293">
        <f t="shared" si="29"/>
        <v>28</v>
      </c>
    </row>
    <row r="294" spans="1:6">
      <c r="A294" t="str">
        <f t="shared" si="27"/>
        <v>香港仓FCW502TS0124W0</v>
      </c>
      <c r="B294" t="str">
        <f t="shared" si="28"/>
        <v>香港仓F</v>
      </c>
      <c r="C294" t="s">
        <v>126</v>
      </c>
      <c r="D294" t="s">
        <v>119</v>
      </c>
      <c r="F294">
        <f t="shared" si="29"/>
        <v>0</v>
      </c>
    </row>
    <row r="295" spans="1:6">
      <c r="A295" t="str">
        <f t="shared" si="27"/>
        <v>香港仓XXLCW502TS0124W0</v>
      </c>
      <c r="B295" t="str">
        <f t="shared" si="28"/>
        <v>香港仓XXL</v>
      </c>
      <c r="C295" t="s">
        <v>126</v>
      </c>
      <c r="D295" t="s">
        <v>120</v>
      </c>
      <c r="F295">
        <f t="shared" si="29"/>
        <v>0</v>
      </c>
    </row>
    <row r="296" spans="1:6">
      <c r="A296" t="str">
        <f t="shared" ref="A296:A327" si="30">B296&amp;C296</f>
        <v>香港仓SCW502TS0124W0</v>
      </c>
      <c r="B296" t="str">
        <f t="shared" ref="B296:B327" si="31">RIGHT(D296,LEN(D296)-FIND(":",D296,1))</f>
        <v>香港仓S</v>
      </c>
      <c r="C296" t="s">
        <v>126</v>
      </c>
      <c r="D296" t="s">
        <v>121</v>
      </c>
      <c r="E296">
        <v>14</v>
      </c>
      <c r="F296">
        <f t="shared" ref="F296:F327" si="32">E296</f>
        <v>14</v>
      </c>
    </row>
    <row r="297" spans="1:6">
      <c r="A297" t="str">
        <f t="shared" si="30"/>
        <v>香港仓XLCW502TS0124W0</v>
      </c>
      <c r="B297" t="str">
        <f t="shared" si="31"/>
        <v>香港仓XL</v>
      </c>
      <c r="C297" t="s">
        <v>126</v>
      </c>
      <c r="D297" t="s">
        <v>122</v>
      </c>
      <c r="E297">
        <v>9</v>
      </c>
      <c r="F297">
        <f t="shared" si="32"/>
        <v>9</v>
      </c>
    </row>
    <row r="298" spans="1:6">
      <c r="A298" t="str">
        <f t="shared" si="30"/>
        <v>广州期货仓MCM501TP0258W0</v>
      </c>
      <c r="B298" t="str">
        <f t="shared" si="31"/>
        <v>广州期货仓M</v>
      </c>
      <c r="C298" t="s">
        <v>127</v>
      </c>
      <c r="D298" t="s">
        <v>81</v>
      </c>
      <c r="F298">
        <f t="shared" si="32"/>
        <v>0</v>
      </c>
    </row>
    <row r="299" spans="1:6">
      <c r="A299" t="str">
        <f t="shared" si="30"/>
        <v>广州期货仓XSCM501TP0258W0</v>
      </c>
      <c r="B299" t="str">
        <f t="shared" si="31"/>
        <v>广州期货仓XS</v>
      </c>
      <c r="C299" t="s">
        <v>127</v>
      </c>
      <c r="D299" t="s">
        <v>82</v>
      </c>
      <c r="F299">
        <f t="shared" si="32"/>
        <v>0</v>
      </c>
    </row>
    <row r="300" spans="1:6">
      <c r="A300" t="str">
        <f t="shared" si="30"/>
        <v>广州期货仓SCM501TP0258W0</v>
      </c>
      <c r="B300" t="str">
        <f t="shared" si="31"/>
        <v>广州期货仓S</v>
      </c>
      <c r="C300" t="s">
        <v>127</v>
      </c>
      <c r="D300" t="s">
        <v>83</v>
      </c>
      <c r="F300">
        <f t="shared" si="32"/>
        <v>0</v>
      </c>
    </row>
    <row r="301" spans="1:6">
      <c r="A301" t="str">
        <f t="shared" si="30"/>
        <v>武汉XLCM501TP0258W0</v>
      </c>
      <c r="B301" t="str">
        <f t="shared" si="31"/>
        <v>武汉XL</v>
      </c>
      <c r="C301" t="s">
        <v>127</v>
      </c>
      <c r="D301" t="s">
        <v>84</v>
      </c>
      <c r="F301">
        <f t="shared" si="32"/>
        <v>0</v>
      </c>
    </row>
    <row r="302" spans="1:6">
      <c r="A302" t="str">
        <f t="shared" si="30"/>
        <v>武汉FCM501TP0258W0</v>
      </c>
      <c r="B302" t="str">
        <f t="shared" si="31"/>
        <v>武汉F</v>
      </c>
      <c r="C302" t="s">
        <v>127</v>
      </c>
      <c r="D302" t="s">
        <v>85</v>
      </c>
      <c r="F302">
        <f t="shared" si="32"/>
        <v>0</v>
      </c>
    </row>
    <row r="303" spans="1:6">
      <c r="A303" t="str">
        <f t="shared" si="30"/>
        <v>武汉XXLCM501TP0258W0</v>
      </c>
      <c r="B303" t="str">
        <f t="shared" si="31"/>
        <v>武汉XXL</v>
      </c>
      <c r="C303" t="s">
        <v>127</v>
      </c>
      <c r="D303" t="s">
        <v>86</v>
      </c>
      <c r="F303">
        <f t="shared" si="32"/>
        <v>0</v>
      </c>
    </row>
    <row r="304" spans="1:6">
      <c r="A304" t="str">
        <f t="shared" si="30"/>
        <v>武汉XSCM501TP0258W0</v>
      </c>
      <c r="B304" t="str">
        <f t="shared" si="31"/>
        <v>武汉XS</v>
      </c>
      <c r="C304" t="s">
        <v>127</v>
      </c>
      <c r="D304" t="s">
        <v>87</v>
      </c>
      <c r="F304">
        <f t="shared" si="32"/>
        <v>0</v>
      </c>
    </row>
    <row r="305" spans="1:6">
      <c r="A305" t="str">
        <f t="shared" si="30"/>
        <v>武汉LCM501TP0258W0</v>
      </c>
      <c r="B305" t="str">
        <f t="shared" si="31"/>
        <v>武汉L</v>
      </c>
      <c r="C305" t="s">
        <v>127</v>
      </c>
      <c r="D305" t="s">
        <v>88</v>
      </c>
      <c r="F305">
        <f t="shared" si="32"/>
        <v>0</v>
      </c>
    </row>
    <row r="306" spans="1:6">
      <c r="A306" t="str">
        <f t="shared" si="30"/>
        <v>武汉MCM501TP0258W0</v>
      </c>
      <c r="B306" t="str">
        <f t="shared" si="31"/>
        <v>武汉M</v>
      </c>
      <c r="C306" t="s">
        <v>127</v>
      </c>
      <c r="D306" t="s">
        <v>89</v>
      </c>
      <c r="F306">
        <f t="shared" si="32"/>
        <v>0</v>
      </c>
    </row>
    <row r="307" spans="1:6">
      <c r="A307" t="str">
        <f t="shared" si="30"/>
        <v>武汉SCM501TP0258W0</v>
      </c>
      <c r="B307" t="str">
        <f t="shared" si="31"/>
        <v>武汉S</v>
      </c>
      <c r="C307" t="s">
        <v>127</v>
      </c>
      <c r="D307" t="s">
        <v>90</v>
      </c>
      <c r="F307">
        <f t="shared" si="32"/>
        <v>0</v>
      </c>
    </row>
    <row r="308" spans="1:6">
      <c r="A308" t="str">
        <f t="shared" si="30"/>
        <v>广州期货仓FCM501TP0258W0</v>
      </c>
      <c r="B308" t="str">
        <f t="shared" si="31"/>
        <v>广州期货仓F</v>
      </c>
      <c r="C308" t="s">
        <v>127</v>
      </c>
      <c r="D308" t="s">
        <v>91</v>
      </c>
      <c r="F308">
        <f t="shared" si="32"/>
        <v>0</v>
      </c>
    </row>
    <row r="309" spans="1:6">
      <c r="A309" t="str">
        <f t="shared" si="30"/>
        <v>南浦拍照样衣仓XSCM501TP0258W0</v>
      </c>
      <c r="B309" t="str">
        <f t="shared" si="31"/>
        <v>南浦拍照样衣仓XS</v>
      </c>
      <c r="C309" t="s">
        <v>127</v>
      </c>
      <c r="D309" t="s">
        <v>92</v>
      </c>
      <c r="F309">
        <f t="shared" si="32"/>
        <v>0</v>
      </c>
    </row>
    <row r="310" spans="1:6">
      <c r="A310" t="str">
        <f t="shared" si="30"/>
        <v>南浦拍照样衣仓MCM501TP0258W0</v>
      </c>
      <c r="B310" t="str">
        <f t="shared" si="31"/>
        <v>南浦拍照样衣仓M</v>
      </c>
      <c r="C310" t="s">
        <v>127</v>
      </c>
      <c r="D310" t="s">
        <v>93</v>
      </c>
      <c r="F310">
        <f t="shared" si="32"/>
        <v>0</v>
      </c>
    </row>
    <row r="311" spans="1:6">
      <c r="A311" t="str">
        <f t="shared" si="30"/>
        <v>南浦拍照样衣仓SCM501TP0258W0</v>
      </c>
      <c r="B311" t="str">
        <f t="shared" si="31"/>
        <v>南浦拍照样衣仓S</v>
      </c>
      <c r="C311" t="s">
        <v>127</v>
      </c>
      <c r="D311" t="s">
        <v>94</v>
      </c>
      <c r="F311">
        <f t="shared" si="32"/>
        <v>0</v>
      </c>
    </row>
    <row r="312" spans="1:6">
      <c r="A312" t="str">
        <f t="shared" si="30"/>
        <v>南浦正品仓FCM501TP0258W0</v>
      </c>
      <c r="B312" t="str">
        <f t="shared" si="31"/>
        <v>南浦正品仓F</v>
      </c>
      <c r="C312" t="s">
        <v>127</v>
      </c>
      <c r="D312" t="s">
        <v>95</v>
      </c>
      <c r="E312">
        <v>0</v>
      </c>
      <c r="F312">
        <f t="shared" si="32"/>
        <v>0</v>
      </c>
    </row>
    <row r="313" spans="1:6">
      <c r="A313" t="str">
        <f t="shared" si="30"/>
        <v>广州期货仓XXLCM501TP0258W0</v>
      </c>
      <c r="B313" t="str">
        <f t="shared" si="31"/>
        <v>广州期货仓XXL</v>
      </c>
      <c r="C313" t="s">
        <v>127</v>
      </c>
      <c r="D313" t="s">
        <v>96</v>
      </c>
      <c r="F313">
        <f t="shared" si="32"/>
        <v>0</v>
      </c>
    </row>
    <row r="314" spans="1:6">
      <c r="A314" t="str">
        <f t="shared" si="30"/>
        <v>广州期货仓XLCM501TP0258W0</v>
      </c>
      <c r="B314" t="str">
        <f t="shared" si="31"/>
        <v>广州期货仓XL</v>
      </c>
      <c r="C314" t="s">
        <v>127</v>
      </c>
      <c r="D314" t="s">
        <v>97</v>
      </c>
      <c r="F314">
        <f t="shared" si="32"/>
        <v>0</v>
      </c>
    </row>
    <row r="315" spans="1:6">
      <c r="A315" t="str">
        <f t="shared" si="30"/>
        <v>广州期货仓LCM501TP0258W0</v>
      </c>
      <c r="B315" t="str">
        <f t="shared" si="31"/>
        <v>广州期货仓L</v>
      </c>
      <c r="C315" t="s">
        <v>127</v>
      </c>
      <c r="D315" t="s">
        <v>98</v>
      </c>
      <c r="F315">
        <f t="shared" si="32"/>
        <v>0</v>
      </c>
    </row>
    <row r="316" spans="1:6">
      <c r="A316" t="str">
        <f t="shared" si="30"/>
        <v>南浦正品仓XXLCM501TP0258W0</v>
      </c>
      <c r="B316" t="str">
        <f t="shared" si="31"/>
        <v>南浦正品仓XXL</v>
      </c>
      <c r="C316" t="s">
        <v>127</v>
      </c>
      <c r="D316" t="s">
        <v>99</v>
      </c>
      <c r="F316">
        <f t="shared" si="32"/>
        <v>0</v>
      </c>
    </row>
    <row r="317" spans="1:6">
      <c r="A317" t="str">
        <f t="shared" si="30"/>
        <v>南浦正品仓XLCM501TP0258W0</v>
      </c>
      <c r="B317" t="str">
        <f t="shared" si="31"/>
        <v>南浦正品仓XL</v>
      </c>
      <c r="C317" t="s">
        <v>127</v>
      </c>
      <c r="D317" t="s">
        <v>100</v>
      </c>
      <c r="E317">
        <v>0</v>
      </c>
      <c r="F317">
        <f t="shared" si="32"/>
        <v>0</v>
      </c>
    </row>
    <row r="318" spans="1:6">
      <c r="A318" t="str">
        <f t="shared" si="30"/>
        <v>南浦正品仓LCM501TP0258W0</v>
      </c>
      <c r="B318" t="str">
        <f t="shared" si="31"/>
        <v>南浦正品仓L</v>
      </c>
      <c r="C318" t="s">
        <v>127</v>
      </c>
      <c r="D318" t="s">
        <v>101</v>
      </c>
      <c r="E318">
        <v>0</v>
      </c>
      <c r="F318">
        <f t="shared" si="32"/>
        <v>0</v>
      </c>
    </row>
    <row r="319" spans="1:6">
      <c r="A319" t="str">
        <f t="shared" si="30"/>
        <v>南浦正品仓MCM501TP0258W0</v>
      </c>
      <c r="B319" t="str">
        <f t="shared" si="31"/>
        <v>南浦正品仓M</v>
      </c>
      <c r="C319" t="s">
        <v>127</v>
      </c>
      <c r="D319" t="s">
        <v>102</v>
      </c>
      <c r="E319">
        <v>0</v>
      </c>
      <c r="F319">
        <f t="shared" si="32"/>
        <v>0</v>
      </c>
    </row>
    <row r="320" spans="1:6">
      <c r="A320" t="str">
        <f t="shared" si="30"/>
        <v>南浦正品仓SCM501TP0258W0</v>
      </c>
      <c r="B320" t="str">
        <f t="shared" si="31"/>
        <v>南浦正品仓S</v>
      </c>
      <c r="C320" t="s">
        <v>127</v>
      </c>
      <c r="D320" t="s">
        <v>103</v>
      </c>
      <c r="E320">
        <v>0</v>
      </c>
      <c r="F320">
        <f t="shared" si="32"/>
        <v>0</v>
      </c>
    </row>
    <row r="321" spans="1:6">
      <c r="A321" t="str">
        <f t="shared" si="30"/>
        <v>南浦正品仓XSCM501TP0258W0</v>
      </c>
      <c r="B321" t="str">
        <f t="shared" si="31"/>
        <v>南浦正品仓XS</v>
      </c>
      <c r="C321" t="s">
        <v>127</v>
      </c>
      <c r="D321" t="s">
        <v>104</v>
      </c>
      <c r="E321">
        <v>0</v>
      </c>
      <c r="F321">
        <f t="shared" si="32"/>
        <v>0</v>
      </c>
    </row>
    <row r="322" spans="1:6">
      <c r="A322" t="str">
        <f t="shared" si="30"/>
        <v>大货样衣仓XXLCM501TP0258W0</v>
      </c>
      <c r="B322" t="str">
        <f t="shared" si="31"/>
        <v>大货样衣仓XXL</v>
      </c>
      <c r="C322" t="s">
        <v>127</v>
      </c>
      <c r="D322" t="s">
        <v>105</v>
      </c>
      <c r="F322">
        <f t="shared" si="32"/>
        <v>0</v>
      </c>
    </row>
    <row r="323" spans="1:6">
      <c r="A323" t="str">
        <f t="shared" si="30"/>
        <v>大货样衣仓MCM501TP0258W0</v>
      </c>
      <c r="B323" t="str">
        <f t="shared" si="31"/>
        <v>大货样衣仓M</v>
      </c>
      <c r="C323" t="s">
        <v>127</v>
      </c>
      <c r="D323" t="s">
        <v>106</v>
      </c>
      <c r="F323">
        <f t="shared" si="32"/>
        <v>0</v>
      </c>
    </row>
    <row r="324" spans="1:6">
      <c r="A324" t="str">
        <f t="shared" si="30"/>
        <v>大货样衣仓XLCM501TP0258W0</v>
      </c>
      <c r="B324" t="str">
        <f t="shared" si="31"/>
        <v>大货样衣仓XL</v>
      </c>
      <c r="C324" t="s">
        <v>127</v>
      </c>
      <c r="D324" t="s">
        <v>107</v>
      </c>
      <c r="F324">
        <f t="shared" si="32"/>
        <v>0</v>
      </c>
    </row>
    <row r="325" spans="1:6">
      <c r="A325" t="str">
        <f t="shared" si="30"/>
        <v>大货样衣仓LCM501TP0258W0</v>
      </c>
      <c r="B325" t="str">
        <f t="shared" si="31"/>
        <v>大货样衣仓L</v>
      </c>
      <c r="C325" t="s">
        <v>127</v>
      </c>
      <c r="D325" t="s">
        <v>108</v>
      </c>
      <c r="F325">
        <f t="shared" si="32"/>
        <v>0</v>
      </c>
    </row>
    <row r="326" spans="1:6">
      <c r="A326" t="str">
        <f t="shared" si="30"/>
        <v>大货样衣仓SCM501TP0258W0</v>
      </c>
      <c r="B326" t="str">
        <f t="shared" si="31"/>
        <v>大货样衣仓S</v>
      </c>
      <c r="C326" t="s">
        <v>127</v>
      </c>
      <c r="D326" t="s">
        <v>109</v>
      </c>
      <c r="F326">
        <f t="shared" si="32"/>
        <v>0</v>
      </c>
    </row>
    <row r="327" spans="1:6">
      <c r="A327" t="str">
        <f t="shared" si="30"/>
        <v>大货样衣仓XSCM501TP0258W0</v>
      </c>
      <c r="B327" t="str">
        <f t="shared" si="31"/>
        <v>大货样衣仓XS</v>
      </c>
      <c r="C327" t="s">
        <v>127</v>
      </c>
      <c r="D327" t="s">
        <v>110</v>
      </c>
      <c r="F327">
        <f t="shared" si="32"/>
        <v>0</v>
      </c>
    </row>
    <row r="328" spans="1:6">
      <c r="A328" t="str">
        <f t="shared" ref="A328:A367" si="33">B328&amp;C328</f>
        <v>南浦拍照样衣仓FCM501TP0258W0</v>
      </c>
      <c r="B328" t="str">
        <f t="shared" ref="B328:B367" si="34">RIGHT(D328,LEN(D328)-FIND(":",D328,1))</f>
        <v>南浦拍照样衣仓F</v>
      </c>
      <c r="C328" t="s">
        <v>127</v>
      </c>
      <c r="D328" t="s">
        <v>111</v>
      </c>
      <c r="F328">
        <f t="shared" ref="F328:F367" si="35">E328</f>
        <v>0</v>
      </c>
    </row>
    <row r="329" spans="1:6">
      <c r="A329" t="str">
        <f t="shared" si="33"/>
        <v>南浦拍照样衣仓XXLCM501TP0258W0</v>
      </c>
      <c r="B329" t="str">
        <f t="shared" si="34"/>
        <v>南浦拍照样衣仓XXL</v>
      </c>
      <c r="C329" t="s">
        <v>127</v>
      </c>
      <c r="D329" t="s">
        <v>112</v>
      </c>
      <c r="F329">
        <f t="shared" si="35"/>
        <v>0</v>
      </c>
    </row>
    <row r="330" spans="1:6">
      <c r="A330" t="str">
        <f t="shared" si="33"/>
        <v>南浦拍照样衣仓XLCM501TP0258W0</v>
      </c>
      <c r="B330" t="str">
        <f t="shared" si="34"/>
        <v>南浦拍照样衣仓XL</v>
      </c>
      <c r="C330" t="s">
        <v>127</v>
      </c>
      <c r="D330" t="s">
        <v>113</v>
      </c>
      <c r="F330">
        <f t="shared" si="35"/>
        <v>0</v>
      </c>
    </row>
    <row r="331" spans="1:6">
      <c r="A331" t="str">
        <f t="shared" si="33"/>
        <v>香港仓XSCM501TP0258W0</v>
      </c>
      <c r="B331" t="str">
        <f t="shared" si="34"/>
        <v>香港仓XS</v>
      </c>
      <c r="C331" t="s">
        <v>127</v>
      </c>
      <c r="D331" t="s">
        <v>114</v>
      </c>
      <c r="F331">
        <f t="shared" si="35"/>
        <v>0</v>
      </c>
    </row>
    <row r="332" spans="1:6">
      <c r="A332" t="str">
        <f t="shared" si="33"/>
        <v>南浦拍照样衣仓LCM501TP0258W0</v>
      </c>
      <c r="B332" t="str">
        <f t="shared" si="34"/>
        <v>南浦拍照样衣仓L</v>
      </c>
      <c r="C332" t="s">
        <v>127</v>
      </c>
      <c r="D332" t="s">
        <v>115</v>
      </c>
      <c r="F332">
        <f t="shared" si="35"/>
        <v>0</v>
      </c>
    </row>
    <row r="333" spans="1:6">
      <c r="A333" t="str">
        <f t="shared" si="33"/>
        <v>大货样衣仓FCM501TP0258W0</v>
      </c>
      <c r="B333" t="str">
        <f t="shared" si="34"/>
        <v>大货样衣仓F</v>
      </c>
      <c r="C333" t="s">
        <v>127</v>
      </c>
      <c r="D333" t="s">
        <v>116</v>
      </c>
      <c r="F333">
        <f t="shared" si="35"/>
        <v>0</v>
      </c>
    </row>
    <row r="334" spans="1:6">
      <c r="A334" t="str">
        <f t="shared" si="33"/>
        <v>香港仓LCM501TP0258W0</v>
      </c>
      <c r="B334" t="str">
        <f t="shared" si="34"/>
        <v>香港仓L</v>
      </c>
      <c r="C334" t="s">
        <v>127</v>
      </c>
      <c r="D334" t="s">
        <v>117</v>
      </c>
      <c r="F334">
        <f t="shared" si="35"/>
        <v>0</v>
      </c>
    </row>
    <row r="335" spans="1:6">
      <c r="A335" t="str">
        <f t="shared" si="33"/>
        <v>香港仓MCM501TP0258W0</v>
      </c>
      <c r="B335" t="str">
        <f t="shared" si="34"/>
        <v>香港仓M</v>
      </c>
      <c r="C335" t="s">
        <v>127</v>
      </c>
      <c r="D335" t="s">
        <v>118</v>
      </c>
      <c r="E335">
        <v>1</v>
      </c>
      <c r="F335">
        <f t="shared" si="35"/>
        <v>1</v>
      </c>
    </row>
    <row r="336" spans="1:6">
      <c r="A336" t="str">
        <f t="shared" si="33"/>
        <v>香港仓FCM501TP0258W0</v>
      </c>
      <c r="B336" t="str">
        <f t="shared" si="34"/>
        <v>香港仓F</v>
      </c>
      <c r="C336" t="s">
        <v>127</v>
      </c>
      <c r="D336" t="s">
        <v>119</v>
      </c>
      <c r="F336">
        <f t="shared" si="35"/>
        <v>0</v>
      </c>
    </row>
    <row r="337" spans="1:6">
      <c r="A337" t="str">
        <f t="shared" si="33"/>
        <v>香港仓XXLCM501TP0258W0</v>
      </c>
      <c r="B337" t="str">
        <f t="shared" si="34"/>
        <v>香港仓XXL</v>
      </c>
      <c r="C337" t="s">
        <v>127</v>
      </c>
      <c r="D337" t="s">
        <v>120</v>
      </c>
      <c r="F337">
        <f t="shared" si="35"/>
        <v>0</v>
      </c>
    </row>
    <row r="338" spans="1:6">
      <c r="A338" t="str">
        <f t="shared" si="33"/>
        <v>香港仓SCM501TP0258W0</v>
      </c>
      <c r="B338" t="str">
        <f t="shared" si="34"/>
        <v>香港仓S</v>
      </c>
      <c r="C338" t="s">
        <v>127</v>
      </c>
      <c r="D338" t="s">
        <v>121</v>
      </c>
      <c r="F338">
        <f t="shared" si="35"/>
        <v>0</v>
      </c>
    </row>
    <row r="339" spans="1:6">
      <c r="A339" t="str">
        <f t="shared" si="33"/>
        <v>香港仓XLCM501TP0258W0</v>
      </c>
      <c r="B339" t="str">
        <f t="shared" si="34"/>
        <v>香港仓XL</v>
      </c>
      <c r="C339" t="s">
        <v>127</v>
      </c>
      <c r="D339" t="s">
        <v>122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8" sqref="G8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128</v>
      </c>
      <c r="B1" s="4" t="s">
        <v>129</v>
      </c>
      <c r="C1" s="4" t="s">
        <v>130</v>
      </c>
      <c r="D1" s="4" t="s">
        <v>131</v>
      </c>
      <c r="E1" s="4" t="s">
        <v>132</v>
      </c>
      <c r="F1" s="4" t="s">
        <v>55</v>
      </c>
      <c r="G1" s="4" t="s">
        <v>29</v>
      </c>
      <c r="H1" s="4" t="s">
        <v>133</v>
      </c>
      <c r="I1" s="4" t="s">
        <v>134</v>
      </c>
      <c r="J1" s="4" t="s">
        <v>134</v>
      </c>
      <c r="K1" s="4" t="s">
        <v>135</v>
      </c>
      <c r="L1" s="4" t="s">
        <v>136</v>
      </c>
      <c r="M1" s="4" t="s">
        <v>137</v>
      </c>
      <c r="N1" s="4" t="s">
        <v>138</v>
      </c>
      <c r="O1" s="4" t="s">
        <v>139</v>
      </c>
      <c r="P1" s="5" t="s">
        <v>140</v>
      </c>
      <c r="Q1" s="4" t="s">
        <v>33</v>
      </c>
      <c r="R1" s="4" t="s">
        <v>32</v>
      </c>
      <c r="S1" s="4" t="s">
        <v>31</v>
      </c>
      <c r="T1" s="4" t="s">
        <v>34</v>
      </c>
      <c r="U1" s="4" t="s">
        <v>141</v>
      </c>
      <c r="V1" s="4" t="s">
        <v>142</v>
      </c>
      <c r="W1" s="9" t="s">
        <v>143</v>
      </c>
      <c r="X1" s="4" t="s">
        <v>56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144</v>
      </c>
      <c r="AG1" s="4" t="s">
        <v>56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145</v>
      </c>
      <c r="AP1" s="4" t="s">
        <v>56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146</v>
      </c>
      <c r="AY1" s="4" t="s">
        <v>56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16</v>
      </c>
      <c r="BH1" s="4" t="s">
        <v>56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147</v>
      </c>
      <c r="BQ1" s="4" t="s">
        <v>56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148</v>
      </c>
    </row>
    <row r="2" s="2" customFormat="1" ht="46" customHeight="1" spans="1:78">
      <c r="A2" s="10" t="s">
        <v>128</v>
      </c>
      <c r="B2" s="11" t="s">
        <v>129</v>
      </c>
      <c r="C2" s="11" t="s">
        <v>130</v>
      </c>
      <c r="D2" s="11" t="s">
        <v>131</v>
      </c>
      <c r="E2" s="11" t="s">
        <v>132</v>
      </c>
      <c r="F2" s="11" t="s">
        <v>55</v>
      </c>
      <c r="G2" s="11" t="s">
        <v>29</v>
      </c>
      <c r="H2" s="11" t="s">
        <v>133</v>
      </c>
      <c r="I2" s="11" t="s">
        <v>134</v>
      </c>
      <c r="J2" s="11" t="s">
        <v>134</v>
      </c>
      <c r="K2" s="11" t="s">
        <v>135</v>
      </c>
      <c r="L2" s="11" t="s">
        <v>136</v>
      </c>
      <c r="M2" s="11" t="s">
        <v>137</v>
      </c>
      <c r="N2" s="11" t="s">
        <v>138</v>
      </c>
      <c r="O2" s="11" t="s">
        <v>139</v>
      </c>
      <c r="P2" s="16" t="s">
        <v>140</v>
      </c>
      <c r="Q2" s="16" t="s">
        <v>33</v>
      </c>
      <c r="R2" s="16" t="s">
        <v>32</v>
      </c>
      <c r="S2" s="16" t="s">
        <v>31</v>
      </c>
      <c r="T2" s="16" t="s">
        <v>34</v>
      </c>
      <c r="U2" s="16" t="s">
        <v>141</v>
      </c>
      <c r="V2" s="16" t="s">
        <v>142</v>
      </c>
      <c r="W2" s="16" t="s">
        <v>143</v>
      </c>
      <c r="X2" s="16" t="s">
        <v>56</v>
      </c>
      <c r="Y2" s="25" t="s">
        <v>140</v>
      </c>
      <c r="Z2" s="25" t="s">
        <v>33</v>
      </c>
      <c r="AA2" s="25" t="s">
        <v>32</v>
      </c>
      <c r="AB2" s="25" t="s">
        <v>31</v>
      </c>
      <c r="AC2" s="25" t="s">
        <v>34</v>
      </c>
      <c r="AD2" s="25" t="s">
        <v>141</v>
      </c>
      <c r="AE2" s="25" t="s">
        <v>142</v>
      </c>
      <c r="AF2" s="25" t="s">
        <v>149</v>
      </c>
      <c r="AG2" s="25" t="s">
        <v>56</v>
      </c>
      <c r="AH2" s="25" t="s">
        <v>140</v>
      </c>
      <c r="AI2" s="25" t="s">
        <v>33</v>
      </c>
      <c r="AJ2" s="25" t="s">
        <v>32</v>
      </c>
      <c r="AK2" s="25" t="s">
        <v>31</v>
      </c>
      <c r="AL2" s="25" t="s">
        <v>34</v>
      </c>
      <c r="AM2" s="25" t="s">
        <v>141</v>
      </c>
      <c r="AN2" s="25" t="s">
        <v>142</v>
      </c>
      <c r="AO2" s="27" t="s">
        <v>145</v>
      </c>
      <c r="AP2" s="25" t="s">
        <v>56</v>
      </c>
      <c r="AQ2" s="28" t="s">
        <v>140</v>
      </c>
      <c r="AR2" s="28" t="s">
        <v>33</v>
      </c>
      <c r="AS2" s="28" t="s">
        <v>32</v>
      </c>
      <c r="AT2" s="28" t="s">
        <v>31</v>
      </c>
      <c r="AU2" s="28" t="s">
        <v>34</v>
      </c>
      <c r="AV2" s="28" t="s">
        <v>141</v>
      </c>
      <c r="AW2" s="28" t="s">
        <v>142</v>
      </c>
      <c r="AX2" s="28" t="s">
        <v>150</v>
      </c>
      <c r="AY2" s="28" t="s">
        <v>56</v>
      </c>
      <c r="AZ2" s="31" t="s">
        <v>140</v>
      </c>
      <c r="BA2" s="31" t="s">
        <v>33</v>
      </c>
      <c r="BB2" s="31" t="s">
        <v>32</v>
      </c>
      <c r="BC2" s="31" t="s">
        <v>31</v>
      </c>
      <c r="BD2" s="31" t="s">
        <v>34</v>
      </c>
      <c r="BE2" s="31" t="s">
        <v>141</v>
      </c>
      <c r="BF2" s="31" t="s">
        <v>142</v>
      </c>
      <c r="BG2" s="31" t="s">
        <v>16</v>
      </c>
      <c r="BH2" s="31" t="s">
        <v>56</v>
      </c>
      <c r="BI2" s="34" t="s">
        <v>140</v>
      </c>
      <c r="BJ2" s="34" t="s">
        <v>33</v>
      </c>
      <c r="BK2" s="34" t="s">
        <v>32</v>
      </c>
      <c r="BL2" s="34" t="s">
        <v>31</v>
      </c>
      <c r="BM2" s="34" t="s">
        <v>34</v>
      </c>
      <c r="BN2" s="34" t="s">
        <v>141</v>
      </c>
      <c r="BO2" s="34" t="s">
        <v>142</v>
      </c>
      <c r="BP2" s="34" t="s">
        <v>147</v>
      </c>
      <c r="BQ2" s="34" t="s">
        <v>56</v>
      </c>
      <c r="BR2" s="35" t="s">
        <v>140</v>
      </c>
      <c r="BS2" s="35" t="s">
        <v>33</v>
      </c>
      <c r="BT2" s="35" t="s">
        <v>32</v>
      </c>
      <c r="BU2" s="35" t="s">
        <v>31</v>
      </c>
      <c r="BV2" s="35" t="s">
        <v>34</v>
      </c>
      <c r="BW2" s="35" t="s">
        <v>141</v>
      </c>
      <c r="BX2" s="35" t="s">
        <v>142</v>
      </c>
      <c r="BY2" s="35" t="s">
        <v>148</v>
      </c>
      <c r="BZ2" s="35" t="s">
        <v>56</v>
      </c>
    </row>
    <row r="3" s="3" customFormat="1" ht="29" customHeight="1" spans="1:77">
      <c r="A3" s="12">
        <v>45389</v>
      </c>
      <c r="B3" s="13"/>
      <c r="C3" s="13"/>
      <c r="D3" s="13" t="str">
        <f>_xlfn.DISPIMG("ID_53CE434968BD4A5F81218A80C5CDD181",1)</f>
        <v>=DISPIMG("ID_53CE434968BD4A5F81218A80C5CDD181",1)</v>
      </c>
      <c r="E3" s="13"/>
      <c r="F3" s="13"/>
      <c r="G3" s="13" t="s">
        <v>123</v>
      </c>
      <c r="H3" s="13" t="s">
        <v>151</v>
      </c>
      <c r="I3" s="13" t="s">
        <v>152</v>
      </c>
      <c r="J3" s="13" t="s">
        <v>153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34</v>
      </c>
      <c r="R3" s="13">
        <v>44</v>
      </c>
      <c r="S3" s="13">
        <v>25</v>
      </c>
      <c r="T3" s="13">
        <v>15</v>
      </c>
      <c r="U3" s="13"/>
      <c r="V3" s="13"/>
      <c r="W3" s="23">
        <v>118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>
        <v>1</v>
      </c>
      <c r="AK3" s="13">
        <v>1</v>
      </c>
      <c r="AL3" s="13"/>
      <c r="AM3" s="13"/>
      <c r="AN3" s="13"/>
      <c r="AO3" s="23">
        <v>2</v>
      </c>
      <c r="AP3" s="29"/>
      <c r="AQ3" s="19">
        <v>0</v>
      </c>
      <c r="AR3" s="13">
        <v>23</v>
      </c>
      <c r="AS3" s="13">
        <v>30</v>
      </c>
      <c r="AT3" s="13">
        <v>17</v>
      </c>
      <c r="AU3" s="13">
        <v>10</v>
      </c>
      <c r="AV3" s="13"/>
      <c r="AW3" s="13"/>
      <c r="AX3" s="23">
        <v>80</v>
      </c>
      <c r="AY3" s="32"/>
      <c r="AZ3" s="19">
        <v>0</v>
      </c>
      <c r="BA3" s="13">
        <v>10</v>
      </c>
      <c r="BB3" s="13">
        <v>13</v>
      </c>
      <c r="BC3" s="13">
        <v>7</v>
      </c>
      <c r="BD3" s="13">
        <v>5</v>
      </c>
      <c r="BE3" s="13"/>
      <c r="BF3" s="13">
        <v>0</v>
      </c>
      <c r="BG3" s="23">
        <v>35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45389</v>
      </c>
      <c r="B4" s="14"/>
      <c r="C4" s="14"/>
      <c r="D4" s="14" t="str">
        <f>_xlfn.DISPIMG("ID_36C03992480F4F1AAD6112BB2D3B0854",1)</f>
        <v>=DISPIMG("ID_36C03992480F4F1AAD6112BB2D3B0854",1)</v>
      </c>
      <c r="E4" s="14"/>
      <c r="F4" s="14"/>
      <c r="G4" s="14" t="s">
        <v>124</v>
      </c>
      <c r="H4" s="14" t="s">
        <v>151</v>
      </c>
      <c r="I4" s="14" t="s">
        <v>152</v>
      </c>
      <c r="J4" s="14" t="s">
        <v>153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10</v>
      </c>
      <c r="Q4" s="14">
        <v>41</v>
      </c>
      <c r="R4" s="14">
        <v>43</v>
      </c>
      <c r="S4" s="14">
        <v>20</v>
      </c>
      <c r="T4" s="14"/>
      <c r="U4" s="14"/>
      <c r="V4" s="14"/>
      <c r="W4" s="24">
        <v>114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9</v>
      </c>
      <c r="AJ4" s="14">
        <v>17</v>
      </c>
      <c r="AK4" s="14">
        <v>14</v>
      </c>
      <c r="AL4" s="14"/>
      <c r="AM4" s="14"/>
      <c r="AN4" s="14"/>
      <c r="AO4" s="24">
        <v>40</v>
      </c>
      <c r="AP4" s="30"/>
      <c r="AQ4" s="22">
        <v>9</v>
      </c>
      <c r="AR4" s="14">
        <v>23</v>
      </c>
      <c r="AS4" s="14">
        <v>20</v>
      </c>
      <c r="AT4" s="14">
        <v>3</v>
      </c>
      <c r="AU4" s="14"/>
      <c r="AV4" s="14"/>
      <c r="AW4" s="14"/>
      <c r="AX4" s="24">
        <v>55</v>
      </c>
      <c r="AY4" s="33"/>
      <c r="AZ4" s="19">
        <v>1</v>
      </c>
      <c r="BA4" s="13">
        <v>8</v>
      </c>
      <c r="BB4" s="13">
        <v>6</v>
      </c>
      <c r="BC4" s="13">
        <v>3</v>
      </c>
      <c r="BD4" s="13">
        <v>0</v>
      </c>
      <c r="BE4" s="13"/>
      <c r="BF4" s="13">
        <v>0</v>
      </c>
      <c r="BG4" s="23">
        <v>18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45389</v>
      </c>
      <c r="B5" s="14"/>
      <c r="C5" s="14"/>
      <c r="D5" s="14" t="str">
        <f>_xlfn.DISPIMG("ID_8F19263A66424898876B37475CA06605",1)</f>
        <v>=DISPIMG("ID_8F19263A66424898876B37475CA06605",1)</v>
      </c>
      <c r="E5" s="14"/>
      <c r="F5" s="14"/>
      <c r="G5" s="14" t="s">
        <v>125</v>
      </c>
      <c r="H5" s="14" t="s">
        <v>151</v>
      </c>
      <c r="I5" s="14" t="s">
        <v>152</v>
      </c>
      <c r="J5" s="14" t="s">
        <v>153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10</v>
      </c>
      <c r="Q5" s="14">
        <v>43</v>
      </c>
      <c r="R5" s="14">
        <v>45</v>
      </c>
      <c r="S5" s="14">
        <v>20</v>
      </c>
      <c r="T5" s="14"/>
      <c r="U5" s="14"/>
      <c r="V5" s="14"/>
      <c r="W5" s="24">
        <v>118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7</v>
      </c>
      <c r="AJ5" s="14">
        <v>11</v>
      </c>
      <c r="AK5" s="14">
        <v>7</v>
      </c>
      <c r="AL5" s="14"/>
      <c r="AM5" s="14"/>
      <c r="AN5" s="14"/>
      <c r="AO5" s="24">
        <v>25</v>
      </c>
      <c r="AP5" s="30"/>
      <c r="AQ5" s="22">
        <v>8</v>
      </c>
      <c r="AR5" s="14">
        <v>27</v>
      </c>
      <c r="AS5" s="14">
        <v>26</v>
      </c>
      <c r="AT5" s="14">
        <v>10</v>
      </c>
      <c r="AU5" s="14"/>
      <c r="AV5" s="14"/>
      <c r="AW5" s="14"/>
      <c r="AX5" s="24">
        <v>71</v>
      </c>
      <c r="AY5" s="33"/>
      <c r="AZ5" s="19">
        <v>2</v>
      </c>
      <c r="BA5" s="13">
        <v>8</v>
      </c>
      <c r="BB5" s="13">
        <v>8</v>
      </c>
      <c r="BC5" s="13">
        <v>3</v>
      </c>
      <c r="BD5" s="13">
        <v>0</v>
      </c>
      <c r="BE5" s="13"/>
      <c r="BF5" s="13">
        <v>0</v>
      </c>
      <c r="BG5" s="23">
        <v>21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45389</v>
      </c>
      <c r="B6" s="14"/>
      <c r="C6" s="14"/>
      <c r="D6" s="14" t="str">
        <f>_xlfn.DISPIMG("ID_720F95DFBFD3453AA5782D1D69C3E9EE",1)</f>
        <v>=DISPIMG("ID_720F95DFBFD3453AA5782D1D69C3E9EE",1)</v>
      </c>
      <c r="E6" s="14"/>
      <c r="F6" s="14"/>
      <c r="G6" s="13" t="s">
        <v>126</v>
      </c>
      <c r="H6" s="14" t="s">
        <v>151</v>
      </c>
      <c r="I6" s="14" t="s">
        <v>152</v>
      </c>
      <c r="J6" s="14" t="s">
        <v>153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17</v>
      </c>
      <c r="R6" s="14">
        <v>37</v>
      </c>
      <c r="S6" s="14">
        <v>28</v>
      </c>
      <c r="T6" s="14">
        <v>10</v>
      </c>
      <c r="U6" s="14"/>
      <c r="V6" s="14"/>
      <c r="W6" s="24">
        <v>92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>
        <v>4</v>
      </c>
      <c r="AK6" s="14">
        <v>4</v>
      </c>
      <c r="AL6" s="14"/>
      <c r="AM6" s="14"/>
      <c r="AN6" s="14"/>
      <c r="AO6" s="24">
        <v>8</v>
      </c>
      <c r="AP6" s="30"/>
      <c r="AQ6" s="22">
        <v>0</v>
      </c>
      <c r="AR6" s="14">
        <v>14</v>
      </c>
      <c r="AS6" s="14">
        <v>28</v>
      </c>
      <c r="AT6" s="14">
        <v>20</v>
      </c>
      <c r="AU6" s="14">
        <v>9</v>
      </c>
      <c r="AV6" s="14"/>
      <c r="AW6" s="14"/>
      <c r="AX6" s="24">
        <v>71</v>
      </c>
      <c r="AY6" s="33"/>
      <c r="AZ6" s="19">
        <v>0</v>
      </c>
      <c r="BA6" s="13">
        <v>2</v>
      </c>
      <c r="BB6" s="13">
        <v>5</v>
      </c>
      <c r="BC6" s="13">
        <v>4</v>
      </c>
      <c r="BD6" s="13">
        <v>1</v>
      </c>
      <c r="BE6" s="13"/>
      <c r="BF6" s="13">
        <v>0</v>
      </c>
      <c r="BG6" s="23">
        <v>12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45389</v>
      </c>
      <c r="B7" s="14"/>
      <c r="C7" s="14"/>
      <c r="D7" s="14" t="str">
        <f>_xlfn.DISPIMG("ID_7674520403AA40039531048FC52AE405",1)</f>
        <v>=DISPIMG("ID_7674520403AA40039531048FC52AE405",1)</v>
      </c>
      <c r="E7" s="14"/>
      <c r="F7" s="14"/>
      <c r="G7" s="13" t="s">
        <v>127</v>
      </c>
      <c r="H7" s="14" t="s">
        <v>154</v>
      </c>
      <c r="I7" s="14" t="s">
        <v>152</v>
      </c>
      <c r="J7" s="14" t="s">
        <v>153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/>
      <c r="Q7" s="14"/>
      <c r="R7" s="14">
        <v>1</v>
      </c>
      <c r="S7" s="14"/>
      <c r="T7" s="14"/>
      <c r="U7" s="14"/>
      <c r="V7" s="14"/>
      <c r="W7" s="24">
        <v>1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/>
      <c r="AI7" s="14"/>
      <c r="AJ7" s="14"/>
      <c r="AK7" s="14"/>
      <c r="AL7" s="14"/>
      <c r="AM7" s="14"/>
      <c r="AN7" s="14"/>
      <c r="AO7" s="24">
        <v>0</v>
      </c>
      <c r="AP7" s="30"/>
      <c r="AQ7" s="22"/>
      <c r="AR7" s="14"/>
      <c r="AS7" s="14">
        <v>1</v>
      </c>
      <c r="AT7" s="14"/>
      <c r="AU7" s="14"/>
      <c r="AV7" s="14"/>
      <c r="AW7" s="14"/>
      <c r="AX7" s="24">
        <v>1</v>
      </c>
      <c r="AY7" s="33"/>
      <c r="AZ7" s="19">
        <v>0</v>
      </c>
      <c r="BA7" s="13">
        <v>0</v>
      </c>
      <c r="BB7" s="13">
        <v>0</v>
      </c>
      <c r="BC7" s="13">
        <v>0</v>
      </c>
      <c r="BD7" s="13">
        <v>0</v>
      </c>
      <c r="BE7" s="13"/>
      <c r="BF7" s="13">
        <v>0</v>
      </c>
      <c r="BG7" s="23">
        <v>0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Y7" s="4">
        <v>0</v>
      </c>
    </row>
    <row r="8" ht="29" customHeight="1" spans="1:77">
      <c r="A8" s="12">
        <v>45389</v>
      </c>
      <c r="B8" s="14"/>
      <c r="C8" s="14"/>
      <c r="D8" s="14" t="str">
        <f>_xlfn.DISPIMG("ID_CC1D2955A89447B88A9792DF64AD8426",1)</f>
        <v>=DISPIMG("ID_CC1D2955A89447B88A9792DF64AD8426",1)</v>
      </c>
      <c r="E8" s="14"/>
      <c r="F8" s="14"/>
      <c r="G8" s="15" t="s">
        <v>17</v>
      </c>
      <c r="H8" s="14" t="s">
        <v>151</v>
      </c>
      <c r="I8" s="14" t="s">
        <v>155</v>
      </c>
      <c r="J8" s="14" t="s">
        <v>156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 t="s">
        <v>157</v>
      </c>
      <c r="P8" s="22"/>
      <c r="Q8" s="14">
        <v>14</v>
      </c>
      <c r="R8" s="14">
        <v>12</v>
      </c>
      <c r="S8" s="14">
        <v>9</v>
      </c>
      <c r="T8" s="14">
        <v>1</v>
      </c>
      <c r="U8" s="14"/>
      <c r="V8" s="14"/>
      <c r="W8" s="24">
        <v>36</v>
      </c>
      <c r="X8" s="20" t="s">
        <v>158</v>
      </c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/>
      <c r="AI8" s="14"/>
      <c r="AJ8" s="14"/>
      <c r="AK8" s="14"/>
      <c r="AL8" s="14"/>
      <c r="AM8" s="14"/>
      <c r="AN8" s="14"/>
      <c r="AO8" s="24">
        <v>0</v>
      </c>
      <c r="AP8" s="30"/>
      <c r="AQ8" s="22"/>
      <c r="AR8" s="14"/>
      <c r="AS8" s="14"/>
      <c r="AT8" s="14"/>
      <c r="AU8" s="14"/>
      <c r="AV8" s="14"/>
      <c r="AW8" s="14"/>
      <c r="AX8" s="24">
        <v>0</v>
      </c>
      <c r="AY8" s="33"/>
      <c r="AZ8" s="19"/>
      <c r="BA8" s="13">
        <v>14</v>
      </c>
      <c r="BB8" s="13">
        <v>12</v>
      </c>
      <c r="BC8" s="13">
        <v>9</v>
      </c>
      <c r="BD8" s="13">
        <v>1</v>
      </c>
      <c r="BE8" s="13"/>
      <c r="BF8" s="13">
        <v>0</v>
      </c>
      <c r="BG8" s="23">
        <v>36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Y8" s="4">
        <v>0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159</v>
      </c>
    </row>
    <row r="17" spans="1:1">
      <c r="A17" s="1" t="s">
        <v>160</v>
      </c>
    </row>
    <row r="18" spans="1:1">
      <c r="A18" s="1" t="s">
        <v>161</v>
      </c>
    </row>
    <row r="19" spans="1:1">
      <c r="A19" s="1" t="s">
        <v>162</v>
      </c>
    </row>
    <row r="32" spans="1:1">
      <c r="A32" s="1" t="s">
        <v>163</v>
      </c>
    </row>
    <row r="53" spans="1:1">
      <c r="A53" s="1" t="s">
        <v>164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2024-04-07T09:39:10Z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