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装箱指令单批量导入!$A$1:$O$22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370" name="ID_53CE434968BD4A5F81218A80C5CDD18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5403620"/>
          <a:ext cx="1557655" cy="1203960"/>
        </a:xfrm>
        <a:prstGeom prst="rect">
          <a:avLst/>
        </a:prstGeom>
      </xdr:spPr>
    </xdr:pic>
  </etc:cellImage>
  <etc:cellImage>
    <xdr:pic>
      <xdr:nvPicPr>
        <xdr:cNvPr id="3455" name="ID_8F19263A66424898876B37475CA06605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09261380"/>
          <a:ext cx="1557655" cy="1203960"/>
        </a:xfrm>
        <a:prstGeom prst="rect">
          <a:avLst/>
        </a:prstGeom>
      </xdr:spPr>
    </xdr:pic>
  </etc:cellImage>
  <etc:cellImage>
    <xdr:pic>
      <xdr:nvPicPr>
        <xdr:cNvPr id="1858" name="ID_36C03992480F4F1AAD6112BB2D3B085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0465340"/>
          <a:ext cx="1557655" cy="1203960"/>
        </a:xfrm>
        <a:prstGeom prst="rect">
          <a:avLst/>
        </a:prstGeom>
      </xdr:spPr>
    </xdr:pic>
  </etc:cellImage>
  <etc:cellImage>
    <xdr:pic>
      <xdr:nvPicPr>
        <xdr:cNvPr id="3451" name="ID_720F95DFBFD3453AA5782D1D69C3E9E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08057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<sst xmlns="http://schemas.openxmlformats.org/spreadsheetml/2006/main" count="1624" uniqueCount="193">
  <si>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</si>
  <si>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</si>
  <si>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</si>
  <si>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</si>
  <si>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</si>
  <si>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</si>
  <si>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</si>
  <si>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</si>
  <si>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</si>
  <si>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</si>
  <si>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</si>
  <si>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</si>
  <si>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</si>
  <si>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</si>
  <si>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</si>
  <si>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RY20240406010</t>
  </si>
  <si>
    <t>香港仓</t>
  </si>
  <si>
    <t>C104S-0297-A1BK</t>
  </si>
  <si>
    <t>C104S-0297-A1BKL</t>
  </si>
  <si>
    <t>正品</t>
  </si>
  <si>
    <t>2024-04-05</t>
  </si>
  <si>
    <t>香港</t>
  </si>
  <si>
    <t>C104S-0297-A1BKM</t>
  </si>
  <si>
    <t>C104S-0297-A1BKS</t>
  </si>
  <si>
    <t>C104S-0297-A1BKXL</t>
  </si>
  <si>
    <t>南浦正品仓</t>
  </si>
  <si>
    <t>广州</t>
  </si>
  <si>
    <t>广州期货仓</t>
  </si>
  <si>
    <t>大货样衣仓</t>
  </si>
  <si>
    <t>RY20240406012</t>
  </si>
  <si>
    <t>CW502TS0103</t>
  </si>
  <si>
    <t>CW502TS0103B0L</t>
  </si>
  <si>
    <t>2024-04-06</t>
  </si>
  <si>
    <t>CW502TS0103B0M</t>
  </si>
  <si>
    <t>CW502TS0103B0S</t>
  </si>
  <si>
    <t>CW502TS0103B0XS</t>
  </si>
  <si>
    <t>CW502TS0103W0L</t>
  </si>
  <si>
    <t>CW502TS0103W0M</t>
  </si>
  <si>
    <t>CW502TS0103W0S</t>
  </si>
  <si>
    <t>CW502TS0103W0XS</t>
  </si>
  <si>
    <t>RY20240406011</t>
  </si>
  <si>
    <t>CW502TS0124</t>
  </si>
  <si>
    <t>CW502TS0124W0L</t>
  </si>
  <si>
    <t>CW502TS0124W0M</t>
  </si>
  <si>
    <t>CW502TS0124W0S</t>
  </si>
  <si>
    <t>CW502TS0124W0XL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</si>
  <si>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</si>
  <si>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</si>
  <si>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</si>
  <si>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</si>
  <si>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</si>
  <si>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</si>
  <si>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</si>
  <si>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</si>
  <si>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</si>
  <si>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</si>
  <si>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CW502TS0103B0</t>
  </si>
  <si>
    <t>XS</t>
  </si>
  <si>
    <t>CW502TS0103W0</t>
  </si>
  <si>
    <t>CW502TS0124W0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</si>
  <si>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</si>
  <si>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</si>
  <si>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</si>
  <si>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</si>
  <si>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</si>
  <si>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</si>
  <si>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</si>
  <si>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</si>
  <si>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</si>
  <si>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</si>
  <si>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</si>
  <si>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</si>
  <si>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</si>
  <si>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</si>
  <si>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</si>
  <si>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</si>
  <si>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</si>
  <si>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</si>
  <si>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</si>
  <si>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</si>
  <si>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</si>
  <si>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</si>
  <si>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</si>
  <si>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</si>
  <si>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</si>
  <si>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</si>
  <si>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</si>
  <si>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</si>
  <si>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</si>
  <si>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</si>
  <si>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</si>
  <si>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</si>
  <si>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213</t>
  </si>
  <si>
    <t>4260</t>
  </si>
  <si>
    <t>全时段</t>
  </si>
  <si>
    <t>MO20240102007</t>
  </si>
  <si>
    <t>CHESTER CHARLES</t>
  </si>
  <si>
    <t>首单</t>
  </si>
  <si>
    <t>正黑</t>
  </si>
  <si>
    <t>韦秋霞</t>
  </si>
  <si>
    <t>9159</t>
  </si>
  <si>
    <t>8733</t>
  </si>
  <si>
    <t>2130</t>
  </si>
  <si>
    <t>本白</t>
  </si>
  <si>
    <t>9585</t>
  </si>
  <si>
    <t>女装短袖圆领T恤</t>
  </si>
  <si>
    <t>121</t>
  </si>
  <si>
    <t>3388</t>
  </si>
  <si>
    <t>MO20231215005</t>
  </si>
  <si>
    <t>4477</t>
  </si>
  <si>
    <t>2057</t>
  </si>
  <si>
    <t>1210</t>
  </si>
  <si>
    <t>102</t>
  </si>
  <si>
    <t>2550</t>
  </si>
  <si>
    <t>MO20231219001</t>
  </si>
  <si>
    <t>翻单1</t>
  </si>
  <si>
    <t>返单1</t>
  </si>
  <si>
    <t>4488</t>
  </si>
  <si>
    <t>3468</t>
  </si>
  <si>
    <t>1530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</si>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</sst>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9.4802199074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53CE434968BD4A5F81218A80C5CDD181&quot;,1)"/>
        <s v="=DISPIMG(&quot;ID_36C03992480F4F1AAD6112BB2D3B0854&quot;,1)"/>
        <s v="=DISPIMG(&quot;ID_8F19263A66424898876B37475CA06605&quot;,1)"/>
        <s v="=DISPIMG(&quot;ID_720F95DFBFD3453AA5782D1D69C3E9E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3">
        <s v="货号"/>
        <s v="C104S-0297-A1BK"/>
        <s v="CW502TS0103B0"/>
        <s v="CW502TS0103W0"/>
        <s v="CW502TS0124W0"/>
        <m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6">
        <s v="S"/>
        <n v="34"/>
        <n v="41"/>
        <n v="43"/>
        <n v="17"/>
        <m/>
      </sharedItems>
    </cacheField>
    <cacheField name="M" numFmtId="0">
      <sharedItems containsBlank="1" containsNumber="1" containsInteger="1" containsMixedTypes="1" count="6">
        <s v="M"/>
        <n v="44"/>
        <n v="43"/>
        <n v="45"/>
        <n v="37"/>
        <m/>
      </sharedItems>
    </cacheField>
    <cacheField name="L" numFmtId="0">
      <sharedItems containsBlank="1" containsNumber="1" containsInteger="1" containsMixedTypes="1" count="5">
        <s v="L"/>
        <n v="25"/>
        <n v="20"/>
        <n v="28"/>
        <m/>
      </sharedItems>
    </cacheField>
    <cacheField name="XL" numFmtId="0">
      <sharedItems containsBlank="1" containsNumber="1" containsInteger="1" containsMixedTypes="1" count="4">
        <s v="XL"/>
        <n v="15"/>
        <m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118"/>
        <n v="114"/>
        <n v="92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9"/>
        <n v="7"/>
      </sharedItems>
    </cacheField>
    <cacheField name="广州期货仓M" numFmtId="0">
      <sharedItems containsBlank="1" containsNumber="1" containsInteger="1" containsMixedTypes="1" count="6">
        <s v="M"/>
        <n v="1"/>
        <n v="17"/>
        <n v="11"/>
        <n v="4"/>
        <m/>
      </sharedItems>
    </cacheField>
    <cacheField name="广州期货仓L" numFmtId="0">
      <sharedItems containsBlank="1" containsNumber="1" containsInteger="1" containsMixedTypes="1" count="6">
        <s v="L"/>
        <n v="1"/>
        <n v="14"/>
        <n v="7"/>
        <n v="4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2"/>
        <n v="40"/>
        <n v="25"/>
        <n v="8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9"/>
        <n v="8"/>
        <m/>
      </sharedItems>
    </cacheField>
    <cacheField name="香港仓S" numFmtId="0">
      <sharedItems containsBlank="1" containsNumber="1" containsInteger="1" containsMixedTypes="1" count="5">
        <s v="S"/>
        <n v="23"/>
        <n v="27"/>
        <n v="14"/>
        <m/>
      </sharedItems>
    </cacheField>
    <cacheField name="香港仓M" numFmtId="0">
      <sharedItems containsBlank="1" containsNumber="1" containsInteger="1" containsMixedTypes="1" count="6">
        <s v="M"/>
        <n v="30"/>
        <n v="20"/>
        <n v="26"/>
        <n v="28"/>
        <m/>
      </sharedItems>
    </cacheField>
    <cacheField name="香港仓L" numFmtId="0">
      <sharedItems containsBlank="1" containsNumber="1" containsInteger="1" containsMixedTypes="1" count="6">
        <s v="L"/>
        <n v="17"/>
        <n v="3"/>
        <n v="10"/>
        <n v="20"/>
        <m/>
      </sharedItems>
    </cacheField>
    <cacheField name="香港仓XL" numFmtId="0">
      <sharedItems containsBlank="1" containsNumber="1" containsInteger="1" containsMixedTypes="1" count="4">
        <s v="XL"/>
        <n v="10"/>
        <m/>
        <n v="9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80"/>
        <n v="55"/>
        <n v="7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1"/>
        <n v="2"/>
        <m/>
      </sharedItems>
    </cacheField>
    <cacheField name="南浦正品仓S" numFmtId="0">
      <sharedItems containsBlank="1" containsNumber="1" containsInteger="1" containsMixedTypes="1" count="5">
        <s v="S"/>
        <n v="10"/>
        <n v="8"/>
        <n v="2"/>
        <m/>
      </sharedItems>
    </cacheField>
    <cacheField name="南浦正品仓M" numFmtId="0">
      <sharedItems containsBlank="1" containsNumber="1" containsInteger="1" containsMixedTypes="1" count="6">
        <s v="M"/>
        <n v="13"/>
        <n v="6"/>
        <n v="8"/>
        <n v="5"/>
        <m/>
      </sharedItems>
    </cacheField>
    <cacheField name="南浦正品仓L" numFmtId="0">
      <sharedItems containsBlank="1" containsNumber="1" containsInteger="1" containsMixedTypes="1" count="5">
        <s v="L"/>
        <n v="7"/>
        <n v="3"/>
        <n v="4"/>
        <m/>
      </sharedItems>
    </cacheField>
    <cacheField name="南浦正品仓XL" numFmtId="0">
      <sharedItems containsBlank="1" containsNumber="1" containsInteger="1" containsMixedTypes="1" count="5">
        <s v="XL"/>
        <n v="5"/>
        <n v="0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35"/>
        <n v="18"/>
        <n v="21"/>
        <n v="12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1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3"/>
    <x v="3"/>
    <x v="2"/>
    <x v="2"/>
    <x v="1"/>
    <x v="1"/>
    <x v="1"/>
    <x v="1"/>
    <x v="1"/>
    <x v="1"/>
    <x v="1"/>
    <x v="1"/>
    <x v="1"/>
    <x v="1"/>
    <x v="1"/>
    <x v="1"/>
    <x v="1"/>
    <x v="2"/>
    <x v="3"/>
    <x v="3"/>
    <x v="3"/>
    <x v="1"/>
    <x v="1"/>
    <x v="1"/>
    <x v="3"/>
    <x v="1"/>
    <x v="3"/>
    <x v="2"/>
    <x v="3"/>
    <x v="3"/>
    <x v="2"/>
    <x v="1"/>
    <x v="1"/>
    <x v="3"/>
    <x v="1"/>
    <x v="3"/>
    <x v="2"/>
    <x v="3"/>
    <x v="2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1"/>
    <x v="1"/>
    <x v="1"/>
    <x v="1"/>
    <x v="1"/>
    <x v="4"/>
    <x v="4"/>
    <x v="3"/>
    <x v="3"/>
    <x v="1"/>
    <x v="1"/>
    <x v="3"/>
    <x v="1"/>
    <x v="1"/>
    <x v="1"/>
    <x v="1"/>
    <x v="1"/>
    <x v="1"/>
    <x v="1"/>
    <x v="1"/>
    <x v="1"/>
    <x v="1"/>
    <x v="1"/>
    <x v="1"/>
    <x v="4"/>
    <x v="4"/>
    <x v="1"/>
    <x v="1"/>
    <x v="1"/>
    <x v="4"/>
    <x v="1"/>
    <x v="1"/>
    <x v="3"/>
    <x v="4"/>
    <x v="4"/>
    <x v="3"/>
    <x v="1"/>
    <x v="1"/>
    <x v="3"/>
    <x v="1"/>
    <x v="1"/>
    <x v="3"/>
    <x v="4"/>
    <x v="3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5"/>
    <x v="1"/>
    <x v="1"/>
    <x v="5"/>
    <x v="2"/>
    <x v="2"/>
    <x v="2"/>
    <x v="2"/>
    <x v="2"/>
    <x v="2"/>
    <x v="2"/>
    <x v="1"/>
    <x v="1"/>
    <x v="5"/>
    <x v="5"/>
    <x v="4"/>
    <x v="2"/>
    <x v="1"/>
    <x v="1"/>
    <x v="4"/>
    <x v="1"/>
    <x v="1"/>
    <x v="1"/>
    <x v="1"/>
    <x v="1"/>
    <x v="1"/>
    <x v="1"/>
    <x v="1"/>
    <x v="2"/>
    <x v="1"/>
    <x v="1"/>
    <x v="1"/>
    <x v="5"/>
    <x v="5"/>
    <x v="1"/>
    <x v="1"/>
    <x v="1"/>
    <x v="5"/>
    <x v="1"/>
    <x v="4"/>
    <x v="4"/>
    <x v="5"/>
    <x v="5"/>
    <x v="2"/>
    <x v="1"/>
    <x v="1"/>
    <x v="4"/>
    <x v="1"/>
    <x v="4"/>
    <x v="4"/>
    <x v="5"/>
    <x v="4"/>
    <x v="4"/>
    <x v="1"/>
    <x v="2"/>
    <x v="5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4">
        <item x="5"/>
        <item x="0"/>
        <item m="1" x="60"/>
        <item m="1" x="61"/>
        <item m="1" x="62"/>
        <item m="1" x="63"/>
        <item m="1" x="65"/>
        <item m="1" x="72"/>
        <item m="1" x="66"/>
        <item m="1" x="67"/>
        <item m="1" x="68"/>
        <item m="1" x="69"/>
        <item m="1" x="70"/>
        <item m="1" x="71"/>
        <item m="1" x="64"/>
        <item m="1" x="58"/>
        <item m="1" x="59"/>
        <item m="1" x="56"/>
        <item m="1" x="57"/>
        <item m="1" x="55"/>
        <item m="1" x="50"/>
        <item m="1" x="51"/>
        <item m="1" x="52"/>
        <item m="1" x="53"/>
        <item m="1" x="54"/>
        <item m="1" x="47"/>
        <item m="1" x="48"/>
        <item m="1" x="21"/>
        <item m="1" x="49"/>
        <item m="1" x="46"/>
        <item m="1" x="26"/>
        <item m="1" x="40"/>
        <item m="1" x="41"/>
        <item m="1" x="42"/>
        <item m="1" x="43"/>
        <item m="1" x="44"/>
        <item m="1" x="45"/>
        <item m="1" x="34"/>
        <item m="1" x="35"/>
        <item m="1" x="31"/>
        <item m="1" x="36"/>
        <item m="1" x="37"/>
        <item m="1" x="38"/>
        <item m="1" x="39"/>
        <item m="1" x="28"/>
        <item m="1" x="29"/>
        <item m="1" x="30"/>
        <item m="1" x="32"/>
        <item m="1" x="33"/>
        <item m="1" x="22"/>
        <item m="1" x="23"/>
        <item m="1" x="24"/>
        <item m="1" x="25"/>
        <item m="1" x="27"/>
        <item m="1" x="20"/>
        <item m="1" x="18"/>
        <item m="1" x="19"/>
        <item m="1" x="15"/>
        <item m="1" x="14"/>
        <item m="1" x="16"/>
        <item m="1" x="17"/>
        <item m="1" x="13"/>
        <item m="1" x="8"/>
        <item m="1" x="9"/>
        <item m="1" x="10"/>
        <item m="1" x="11"/>
        <item m="1" x="12"/>
        <item m="1" x="6"/>
        <item m="1" x="7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3"/>
        <item x="4"/>
        <item x="1"/>
        <item x="2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2TS0124W0S"/>
        <filter val="CW502TS0124W0L"/>
        <filter val="CW502TS0124W0XL"/>
        <filter val="CW502TS0124W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customFormat="1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17</v>
      </c>
      <c r="F2" s="47" t="s">
        <v>19</v>
      </c>
      <c r="G2" s="47"/>
      <c r="H2" s="47" t="s">
        <v>20</v>
      </c>
      <c r="I2" s="47" t="s">
        <v>21</v>
      </c>
    </row>
    <row r="3" customFormat="1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30</v>
      </c>
      <c r="F3" s="47" t="s">
        <v>19</v>
      </c>
      <c r="G3" s="47"/>
      <c r="H3" s="47" t="s">
        <v>20</v>
      </c>
      <c r="I3" s="47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7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13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10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5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</v>
      </c>
      <c r="F11" t="s">
        <v>19</v>
      </c>
      <c r="H11" t="s">
        <v>20</v>
      </c>
      <c r="I11" t="s">
        <v>26</v>
      </c>
    </row>
    <row r="12" spans="1:9">
      <c r="A12" t="s">
        <v>15</v>
      </c>
      <c r="B12" t="s">
        <v>28</v>
      </c>
      <c r="C12" t="s">
        <v>17</v>
      </c>
      <c r="D12" t="s">
        <v>23</v>
      </c>
      <c r="E12">
        <v>1</v>
      </c>
      <c r="F12" t="s">
        <v>19</v>
      </c>
      <c r="H12" t="s">
        <v>20</v>
      </c>
      <c r="I12" t="s">
        <v>26</v>
      </c>
    </row>
    <row r="13" spans="1:9">
      <c r="A13" t="s">
        <v>29</v>
      </c>
      <c r="B13" t="s">
        <v>16</v>
      </c>
      <c r="C13" t="s">
        <v>30</v>
      </c>
      <c r="D13" t="s">
        <v>31</v>
      </c>
      <c r="E13">
        <v>3</v>
      </c>
      <c r="F13" t="s">
        <v>19</v>
      </c>
      <c r="H13" t="s">
        <v>32</v>
      </c>
      <c r="I13" t="s">
        <v>21</v>
      </c>
    </row>
    <row r="14" spans="1:9">
      <c r="A14" t="s">
        <v>29</v>
      </c>
      <c r="B14" t="s">
        <v>16</v>
      </c>
      <c r="C14" t="s">
        <v>30</v>
      </c>
      <c r="D14" t="s">
        <v>33</v>
      </c>
      <c r="E14">
        <v>20</v>
      </c>
      <c r="F14" t="s">
        <v>19</v>
      </c>
      <c r="H14" t="s">
        <v>32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34</v>
      </c>
      <c r="E15">
        <v>23</v>
      </c>
      <c r="F15" t="s">
        <v>19</v>
      </c>
      <c r="H15" t="s">
        <v>32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35</v>
      </c>
      <c r="E16">
        <v>9</v>
      </c>
      <c r="F16" t="s">
        <v>19</v>
      </c>
      <c r="H16" t="s">
        <v>32</v>
      </c>
      <c r="I16" t="s">
        <v>21</v>
      </c>
    </row>
    <row r="17" spans="1:9">
      <c r="A17" t="s">
        <v>29</v>
      </c>
      <c r="B17" t="s">
        <v>25</v>
      </c>
      <c r="C17" t="s">
        <v>30</v>
      </c>
      <c r="D17" t="s">
        <v>31</v>
      </c>
      <c r="E17">
        <v>3</v>
      </c>
      <c r="F17" t="s">
        <v>19</v>
      </c>
      <c r="H17" t="s">
        <v>32</v>
      </c>
      <c r="I17" t="s">
        <v>26</v>
      </c>
    </row>
    <row r="18" spans="1:9">
      <c r="A18" t="s">
        <v>29</v>
      </c>
      <c r="B18" t="s">
        <v>25</v>
      </c>
      <c r="C18" t="s">
        <v>30</v>
      </c>
      <c r="D18" t="s">
        <v>33</v>
      </c>
      <c r="E18">
        <v>6</v>
      </c>
      <c r="F18" t="s">
        <v>19</v>
      </c>
      <c r="H18" t="s">
        <v>32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34</v>
      </c>
      <c r="E19">
        <v>8</v>
      </c>
      <c r="F19" t="s">
        <v>19</v>
      </c>
      <c r="H19" t="s">
        <v>32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35</v>
      </c>
      <c r="E20">
        <v>1</v>
      </c>
      <c r="F20" t="s">
        <v>19</v>
      </c>
      <c r="H20" t="s">
        <v>32</v>
      </c>
      <c r="I20" t="s">
        <v>26</v>
      </c>
    </row>
    <row r="21" spans="1:9">
      <c r="A21" t="s">
        <v>29</v>
      </c>
      <c r="B21" t="s">
        <v>27</v>
      </c>
      <c r="C21" t="s">
        <v>30</v>
      </c>
      <c r="D21" t="s">
        <v>31</v>
      </c>
      <c r="E21">
        <v>14</v>
      </c>
      <c r="F21" t="s">
        <v>19</v>
      </c>
      <c r="H21" t="s">
        <v>32</v>
      </c>
      <c r="I21" t="s">
        <v>26</v>
      </c>
    </row>
    <row r="22" spans="1:9">
      <c r="A22" t="s">
        <v>29</v>
      </c>
      <c r="B22" t="s">
        <v>27</v>
      </c>
      <c r="C22" t="s">
        <v>30</v>
      </c>
      <c r="D22" t="s">
        <v>33</v>
      </c>
      <c r="E22">
        <v>17</v>
      </c>
      <c r="F22" t="s">
        <v>19</v>
      </c>
      <c r="H22" t="s">
        <v>32</v>
      </c>
      <c r="I22" t="s">
        <v>26</v>
      </c>
    </row>
    <row r="23" spans="1:9">
      <c r="A23" t="s">
        <v>29</v>
      </c>
      <c r="B23" t="s">
        <v>27</v>
      </c>
      <c r="C23" t="s">
        <v>30</v>
      </c>
      <c r="D23" t="s">
        <v>34</v>
      </c>
      <c r="E23">
        <v>9</v>
      </c>
      <c r="F23" t="s">
        <v>19</v>
      </c>
      <c r="H23" t="s">
        <v>32</v>
      </c>
      <c r="I23" t="s">
        <v>26</v>
      </c>
    </row>
    <row r="24" spans="1:9">
      <c r="A24" t="s">
        <v>29</v>
      </c>
      <c r="B24" t="s">
        <v>28</v>
      </c>
      <c r="C24" t="s">
        <v>30</v>
      </c>
      <c r="D24" t="s">
        <v>34</v>
      </c>
      <c r="E24">
        <v>1</v>
      </c>
      <c r="F24" t="s">
        <v>19</v>
      </c>
      <c r="H24" t="s">
        <v>32</v>
      </c>
      <c r="I24" t="s">
        <v>26</v>
      </c>
    </row>
    <row r="25" spans="1:9">
      <c r="A25" t="s">
        <v>29</v>
      </c>
      <c r="B25" t="s">
        <v>16</v>
      </c>
      <c r="C25" t="s">
        <v>30</v>
      </c>
      <c r="D25" t="s">
        <v>36</v>
      </c>
      <c r="E25">
        <v>10</v>
      </c>
      <c r="F25" t="s">
        <v>19</v>
      </c>
      <c r="H25" t="s">
        <v>32</v>
      </c>
      <c r="I25" t="s">
        <v>21</v>
      </c>
    </row>
    <row r="26" spans="1:9">
      <c r="A26" t="s">
        <v>29</v>
      </c>
      <c r="B26" t="s">
        <v>16</v>
      </c>
      <c r="C26" t="s">
        <v>30</v>
      </c>
      <c r="D26" t="s">
        <v>37</v>
      </c>
      <c r="E26">
        <v>26</v>
      </c>
      <c r="F26" t="s">
        <v>19</v>
      </c>
      <c r="H26" t="s">
        <v>32</v>
      </c>
      <c r="I26" t="s">
        <v>21</v>
      </c>
    </row>
    <row r="27" spans="1:9">
      <c r="A27" t="s">
        <v>29</v>
      </c>
      <c r="B27" t="s">
        <v>16</v>
      </c>
      <c r="C27" t="s">
        <v>30</v>
      </c>
      <c r="D27" t="s">
        <v>38</v>
      </c>
      <c r="E27">
        <v>27</v>
      </c>
      <c r="F27" t="s">
        <v>19</v>
      </c>
      <c r="H27" t="s">
        <v>32</v>
      </c>
      <c r="I27" t="s">
        <v>21</v>
      </c>
    </row>
    <row r="28" spans="1:9">
      <c r="A28" t="s">
        <v>29</v>
      </c>
      <c r="B28" t="s">
        <v>16</v>
      </c>
      <c r="C28" t="s">
        <v>30</v>
      </c>
      <c r="D28" t="s">
        <v>39</v>
      </c>
      <c r="E28">
        <v>8</v>
      </c>
      <c r="F28" t="s">
        <v>19</v>
      </c>
      <c r="H28" t="s">
        <v>32</v>
      </c>
      <c r="I28" t="s">
        <v>21</v>
      </c>
    </row>
    <row r="29" spans="1:9">
      <c r="A29" t="s">
        <v>29</v>
      </c>
      <c r="B29" t="s">
        <v>25</v>
      </c>
      <c r="C29" t="s">
        <v>30</v>
      </c>
      <c r="D29" t="s">
        <v>36</v>
      </c>
      <c r="E29">
        <v>3</v>
      </c>
      <c r="F29" t="s">
        <v>19</v>
      </c>
      <c r="H29" t="s">
        <v>32</v>
      </c>
      <c r="I29" t="s">
        <v>26</v>
      </c>
    </row>
    <row r="30" spans="1:9">
      <c r="A30" t="s">
        <v>29</v>
      </c>
      <c r="B30" t="s">
        <v>25</v>
      </c>
      <c r="C30" t="s">
        <v>30</v>
      </c>
      <c r="D30" t="s">
        <v>37</v>
      </c>
      <c r="E30">
        <v>8</v>
      </c>
      <c r="F30" t="s">
        <v>19</v>
      </c>
      <c r="H30" t="s">
        <v>32</v>
      </c>
      <c r="I30" t="s">
        <v>26</v>
      </c>
    </row>
    <row r="31" spans="1:9">
      <c r="A31" t="s">
        <v>29</v>
      </c>
      <c r="B31" t="s">
        <v>25</v>
      </c>
      <c r="C31" t="s">
        <v>30</v>
      </c>
      <c r="D31" t="s">
        <v>38</v>
      </c>
      <c r="E31">
        <v>8</v>
      </c>
      <c r="F31" t="s">
        <v>19</v>
      </c>
      <c r="H31" t="s">
        <v>32</v>
      </c>
      <c r="I31" t="s">
        <v>26</v>
      </c>
    </row>
    <row r="32" spans="1:9">
      <c r="A32" t="s">
        <v>29</v>
      </c>
      <c r="B32" t="s">
        <v>25</v>
      </c>
      <c r="C32" t="s">
        <v>30</v>
      </c>
      <c r="D32" t="s">
        <v>39</v>
      </c>
      <c r="E32">
        <v>2</v>
      </c>
      <c r="F32" t="s">
        <v>19</v>
      </c>
      <c r="H32" t="s">
        <v>32</v>
      </c>
      <c r="I32" t="s">
        <v>26</v>
      </c>
    </row>
    <row r="33" spans="1:9">
      <c r="A33" t="s">
        <v>29</v>
      </c>
      <c r="B33" t="s">
        <v>27</v>
      </c>
      <c r="C33" t="s">
        <v>30</v>
      </c>
      <c r="D33" t="s">
        <v>36</v>
      </c>
      <c r="E33">
        <v>7</v>
      </c>
      <c r="F33" t="s">
        <v>19</v>
      </c>
      <c r="H33" t="s">
        <v>32</v>
      </c>
      <c r="I33" t="s">
        <v>26</v>
      </c>
    </row>
    <row r="34" spans="1:9">
      <c r="A34" t="s">
        <v>29</v>
      </c>
      <c r="B34" t="s">
        <v>27</v>
      </c>
      <c r="C34" t="s">
        <v>30</v>
      </c>
      <c r="D34" t="s">
        <v>37</v>
      </c>
      <c r="E34">
        <v>11</v>
      </c>
      <c r="F34" t="s">
        <v>19</v>
      </c>
      <c r="H34" t="s">
        <v>32</v>
      </c>
      <c r="I34" t="s">
        <v>26</v>
      </c>
    </row>
    <row r="35" spans="1:9">
      <c r="A35" t="s">
        <v>29</v>
      </c>
      <c r="B35" t="s">
        <v>27</v>
      </c>
      <c r="C35" t="s">
        <v>30</v>
      </c>
      <c r="D35" t="s">
        <v>38</v>
      </c>
      <c r="E35">
        <v>7</v>
      </c>
      <c r="F35" t="s">
        <v>19</v>
      </c>
      <c r="H35" t="s">
        <v>32</v>
      </c>
      <c r="I35" t="s">
        <v>26</v>
      </c>
    </row>
    <row r="36" spans="1:9">
      <c r="A36" t="s">
        <v>29</v>
      </c>
      <c r="B36" t="s">
        <v>28</v>
      </c>
      <c r="C36" t="s">
        <v>30</v>
      </c>
      <c r="D36" t="s">
        <v>38</v>
      </c>
      <c r="E36">
        <v>1</v>
      </c>
      <c r="F36" t="s">
        <v>19</v>
      </c>
      <c r="H36" t="s">
        <v>32</v>
      </c>
      <c r="I36" t="s">
        <v>26</v>
      </c>
    </row>
    <row r="37" spans="1:9">
      <c r="A37" t="s">
        <v>40</v>
      </c>
      <c r="B37" t="s">
        <v>16</v>
      </c>
      <c r="C37" t="s">
        <v>41</v>
      </c>
      <c r="D37" t="s">
        <v>42</v>
      </c>
      <c r="E37">
        <v>20</v>
      </c>
      <c r="F37" t="s">
        <v>19</v>
      </c>
      <c r="H37" t="s">
        <v>32</v>
      </c>
      <c r="I37" t="s">
        <v>21</v>
      </c>
    </row>
    <row r="38" spans="1:9">
      <c r="A38" t="s">
        <v>40</v>
      </c>
      <c r="B38" t="s">
        <v>16</v>
      </c>
      <c r="C38" t="s">
        <v>41</v>
      </c>
      <c r="D38" t="s">
        <v>43</v>
      </c>
      <c r="E38">
        <v>28</v>
      </c>
      <c r="F38" t="s">
        <v>19</v>
      </c>
      <c r="H38" t="s">
        <v>32</v>
      </c>
      <c r="I38" t="s">
        <v>21</v>
      </c>
    </row>
    <row r="39" spans="1:9">
      <c r="A39" t="s">
        <v>40</v>
      </c>
      <c r="B39" t="s">
        <v>16</v>
      </c>
      <c r="C39" t="s">
        <v>41</v>
      </c>
      <c r="D39" t="s">
        <v>44</v>
      </c>
      <c r="E39">
        <v>14</v>
      </c>
      <c r="F39" t="s">
        <v>19</v>
      </c>
      <c r="H39" t="s">
        <v>32</v>
      </c>
      <c r="I39" t="s">
        <v>21</v>
      </c>
    </row>
    <row r="40" spans="1:9">
      <c r="A40" t="s">
        <v>40</v>
      </c>
      <c r="B40" t="s">
        <v>16</v>
      </c>
      <c r="C40" t="s">
        <v>41</v>
      </c>
      <c r="D40" t="s">
        <v>45</v>
      </c>
      <c r="E40">
        <v>9</v>
      </c>
      <c r="F40" t="s">
        <v>19</v>
      </c>
      <c r="H40" t="s">
        <v>32</v>
      </c>
      <c r="I40" t="s">
        <v>21</v>
      </c>
    </row>
    <row r="41" spans="1:9">
      <c r="A41" t="s">
        <v>40</v>
      </c>
      <c r="B41" t="s">
        <v>25</v>
      </c>
      <c r="C41" t="s">
        <v>41</v>
      </c>
      <c r="D41" t="s">
        <v>42</v>
      </c>
      <c r="E41">
        <v>4</v>
      </c>
      <c r="F41" t="s">
        <v>19</v>
      </c>
      <c r="H41" t="s">
        <v>32</v>
      </c>
      <c r="I41" t="s">
        <v>26</v>
      </c>
    </row>
    <row r="42" spans="1:9">
      <c r="A42" t="s">
        <v>40</v>
      </c>
      <c r="B42" t="s">
        <v>25</v>
      </c>
      <c r="C42" t="s">
        <v>41</v>
      </c>
      <c r="D42" t="s">
        <v>43</v>
      </c>
      <c r="E42">
        <v>5</v>
      </c>
      <c r="F42" t="s">
        <v>19</v>
      </c>
      <c r="H42" t="s">
        <v>32</v>
      </c>
      <c r="I42" t="s">
        <v>26</v>
      </c>
    </row>
    <row r="43" spans="1:9">
      <c r="A43" t="s">
        <v>40</v>
      </c>
      <c r="B43" t="s">
        <v>25</v>
      </c>
      <c r="C43" t="s">
        <v>41</v>
      </c>
      <c r="D43" t="s">
        <v>44</v>
      </c>
      <c r="E43">
        <v>2</v>
      </c>
      <c r="F43" t="s">
        <v>19</v>
      </c>
      <c r="H43" t="s">
        <v>32</v>
      </c>
      <c r="I43" t="s">
        <v>26</v>
      </c>
    </row>
    <row r="44" spans="1:9">
      <c r="A44" t="s">
        <v>40</v>
      </c>
      <c r="B44" t="s">
        <v>25</v>
      </c>
      <c r="C44" t="s">
        <v>41</v>
      </c>
      <c r="D44" t="s">
        <v>45</v>
      </c>
      <c r="E44">
        <v>1</v>
      </c>
      <c r="F44" t="s">
        <v>19</v>
      </c>
      <c r="H44" t="s">
        <v>32</v>
      </c>
      <c r="I44" t="s">
        <v>26</v>
      </c>
    </row>
    <row r="45" spans="1:9">
      <c r="A45" t="s">
        <v>40</v>
      </c>
      <c r="B45" t="s">
        <v>27</v>
      </c>
      <c r="C45" t="s">
        <v>41</v>
      </c>
      <c r="D45" t="s">
        <v>42</v>
      </c>
      <c r="E45">
        <v>4</v>
      </c>
      <c r="F45" t="s">
        <v>19</v>
      </c>
      <c r="H45" t="s">
        <v>32</v>
      </c>
      <c r="I45" t="s">
        <v>26</v>
      </c>
    </row>
    <row r="46" spans="1:9">
      <c r="A46" t="s">
        <v>40</v>
      </c>
      <c r="B46" t="s">
        <v>27</v>
      </c>
      <c r="C46" t="s">
        <v>41</v>
      </c>
      <c r="D46" t="s">
        <v>43</v>
      </c>
      <c r="E46">
        <v>4</v>
      </c>
      <c r="F46" t="s">
        <v>19</v>
      </c>
      <c r="H46" t="s">
        <v>32</v>
      </c>
      <c r="I46" t="s">
        <v>26</v>
      </c>
    </row>
    <row r="47" spans="1:9">
      <c r="A47" t="s">
        <v>40</v>
      </c>
      <c r="B47" t="s">
        <v>28</v>
      </c>
      <c r="C47" t="s">
        <v>41</v>
      </c>
      <c r="D47" t="s">
        <v>44</v>
      </c>
      <c r="E47">
        <v>1</v>
      </c>
      <c r="F47" t="s">
        <v>19</v>
      </c>
      <c r="H47" t="s">
        <v>32</v>
      </c>
      <c r="I47" t="s">
        <v>26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0" activePane="bottomLeft" state="frozen"/>
      <selection/>
      <selection pane="bottomLeft" activeCell="C4" sqref="C4:K6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46</v>
      </c>
      <c r="B1" s="39" t="s">
        <v>46</v>
      </c>
      <c r="C1" s="39" t="s">
        <v>47</v>
      </c>
      <c r="D1" s="39" t="s">
        <v>46</v>
      </c>
      <c r="E1" s="39" t="s">
        <v>47</v>
      </c>
      <c r="F1" s="39" t="s">
        <v>47</v>
      </c>
      <c r="G1" s="39" t="s">
        <v>47</v>
      </c>
      <c r="H1" s="39" t="s">
        <v>47</v>
      </c>
      <c r="J1" s="39" t="s">
        <v>47</v>
      </c>
      <c r="K1" s="39" t="s">
        <v>47</v>
      </c>
    </row>
    <row r="2" s="39" customFormat="1" ht="46" customHeight="1" spans="3:11">
      <c r="C2" t="e">
        <f>_xlfn.XLOOKUP(E2,预约送货单!F:F,预约送货单!D:D)</f>
        <v>#N/A</v>
      </c>
      <c r="D2" s="41" t="s">
        <v>48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49</v>
      </c>
    </row>
    <row r="3" s="40" customFormat="1" ht="33" spans="1:17">
      <c r="A3" s="42" t="s">
        <v>50</v>
      </c>
      <c r="B3" s="42" t="s">
        <v>51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52</v>
      </c>
      <c r="C4" t="str">
        <f>_xlfn.XLOOKUP(E4,预约送货单!F:F,预约送货单!D:D)</f>
        <v>RY20240406010</v>
      </c>
      <c r="D4" t="s">
        <v>16</v>
      </c>
      <c r="E4" t="str">
        <f>_xlfn.XLOOKUP(F4,预约送货单!Z:Z,预约送货单!F:F)</f>
        <v>C104S-0297-A1BK</v>
      </c>
      <c r="F4" t="str">
        <f t="shared" si="0"/>
        <v>C104S-0297-A1BKL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2024-04-05</v>
      </c>
      <c r="K4" t="str">
        <f t="shared" ref="K4:K18" si="1">IF(D4="香港仓","香港",IF(D4="武汉仓","武汉","广州"))</f>
        <v>香港</v>
      </c>
    </row>
    <row r="5" spans="1:11">
      <c r="A5" t="s">
        <v>17</v>
      </c>
      <c r="B5" s="4" t="s">
        <v>53</v>
      </c>
      <c r="C5" t="str">
        <f>_xlfn.XLOOKUP(E5,预约送货单!F:F,预约送货单!D:D)</f>
        <v>RY20240406010</v>
      </c>
      <c r="D5" t="s">
        <v>16</v>
      </c>
      <c r="E5" t="str">
        <f>_xlfn.XLOOKUP(F5,预约送货单!Z:Z,预约送货单!F:F)</f>
        <v>C104S-0297-A1BK</v>
      </c>
      <c r="F5" t="str">
        <f t="shared" si="0"/>
        <v>C104S-0297-A1BKM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2024-04-05</v>
      </c>
      <c r="K5" t="str">
        <f t="shared" si="1"/>
        <v>香港</v>
      </c>
    </row>
    <row r="6" spans="1:11">
      <c r="A6" t="s">
        <v>17</v>
      </c>
      <c r="B6" s="4" t="s">
        <v>54</v>
      </c>
      <c r="C6" t="str">
        <f>_xlfn.XLOOKUP(E6,预约送货单!F:F,预约送货单!D:D)</f>
        <v>RY20240406010</v>
      </c>
      <c r="D6" t="s">
        <v>16</v>
      </c>
      <c r="E6" t="str">
        <f>_xlfn.XLOOKUP(F6,预约送货单!Z:Z,预约送货单!F:F)</f>
        <v>C104S-0297-A1BK</v>
      </c>
      <c r="F6" t="str">
        <f t="shared" si="0"/>
        <v>C104S-0297-A1BKS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2024-04-05</v>
      </c>
      <c r="K6" t="str">
        <f t="shared" si="1"/>
        <v>香港</v>
      </c>
    </row>
    <row r="7" ht="19" customHeight="1" spans="1:11">
      <c r="A7" t="s">
        <v>17</v>
      </c>
      <c r="B7" s="4" t="s">
        <v>55</v>
      </c>
      <c r="C7" t="str">
        <f>_xlfn.XLOOKUP(E7,预约送货单!F:F,预约送货单!D:D)</f>
        <v>RY20240406010</v>
      </c>
      <c r="D7" t="s">
        <v>16</v>
      </c>
      <c r="E7" t="str">
        <f>_xlfn.XLOOKUP(F7,预约送货单!Z:Z,预约送货单!F:F)</f>
        <v>C104S-0297-A1BK</v>
      </c>
      <c r="F7" t="str">
        <f t="shared" si="0"/>
        <v>C104S-0297-A1BKXL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2024-04-05</v>
      </c>
      <c r="K7" t="str">
        <f t="shared" si="1"/>
        <v>香港</v>
      </c>
    </row>
    <row r="8" spans="1:11">
      <c r="A8" t="s">
        <v>17</v>
      </c>
      <c r="B8" s="4" t="s">
        <v>52</v>
      </c>
      <c r="C8" t="str">
        <f>_xlfn.XLOOKUP(E8,预约送货单!F:F,预约送货单!D:D)</f>
        <v>RY20240406010</v>
      </c>
      <c r="D8" t="s">
        <v>25</v>
      </c>
      <c r="E8" t="str">
        <f>_xlfn.XLOOKUP(F8,预约送货单!Z:Z,预约送货单!F:F)</f>
        <v>C104S-0297-A1BK</v>
      </c>
      <c r="F8" t="str">
        <f t="shared" si="0"/>
        <v>C104S-0297-A1BKL</v>
      </c>
      <c r="G8">
        <f>VLOOKUP(D8&amp;B8&amp;A8,分仓ST!A:E,5,0)</f>
        <v>7</v>
      </c>
      <c r="H8" t="str">
        <f>_xlfn.XLOOKUP(E8,预约送货单!F:F,预约送货单!E:E)</f>
        <v>正品</v>
      </c>
      <c r="J8" t="str">
        <f>VLOOKUP(E8,预约送货单!F:N,9,0)</f>
        <v>2024-04-05</v>
      </c>
      <c r="K8" t="str">
        <f t="shared" si="1"/>
        <v>广州</v>
      </c>
    </row>
    <row r="9" spans="1:11">
      <c r="A9" t="s">
        <v>17</v>
      </c>
      <c r="B9" s="4" t="s">
        <v>53</v>
      </c>
      <c r="C9" t="str">
        <f>_xlfn.XLOOKUP(E9,预约送货单!F:F,预约送货单!D:D)</f>
        <v>RY20240406010</v>
      </c>
      <c r="D9" t="s">
        <v>25</v>
      </c>
      <c r="E9" t="str">
        <f>_xlfn.XLOOKUP(F9,预约送货单!Z:Z,预约送货单!F:F)</f>
        <v>C104S-0297-A1BK</v>
      </c>
      <c r="F9" t="str">
        <f t="shared" si="0"/>
        <v>C104S-0297-A1BKM</v>
      </c>
      <c r="G9">
        <f>VLOOKUP(D9&amp;B9&amp;A9,分仓ST!A:E,5,0)</f>
        <v>13</v>
      </c>
      <c r="H9" t="str">
        <f>_xlfn.XLOOKUP(E9,预约送货单!F:F,预约送货单!E:E)</f>
        <v>正品</v>
      </c>
      <c r="J9" t="str">
        <f>VLOOKUP(E9,预约送货单!F:N,9,0)</f>
        <v>2024-04-05</v>
      </c>
      <c r="K9" t="str">
        <f t="shared" si="1"/>
        <v>广州</v>
      </c>
    </row>
    <row r="10" spans="1:11">
      <c r="A10" t="s">
        <v>17</v>
      </c>
      <c r="B10" s="4" t="s">
        <v>54</v>
      </c>
      <c r="C10" t="str">
        <f>_xlfn.XLOOKUP(E10,预约送货单!F:F,预约送货单!D:D)</f>
        <v>RY20240406010</v>
      </c>
      <c r="D10" t="s">
        <v>25</v>
      </c>
      <c r="E10" t="str">
        <f>_xlfn.XLOOKUP(F10,预约送货单!Z:Z,预约送货单!F:F)</f>
        <v>C104S-0297-A1BK</v>
      </c>
      <c r="F10" t="str">
        <f t="shared" si="0"/>
        <v>C104S-0297-A1BKS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2024-04-05</v>
      </c>
      <c r="K10" t="str">
        <f t="shared" si="1"/>
        <v>广州</v>
      </c>
    </row>
    <row r="11" spans="1:11">
      <c r="A11" t="s">
        <v>17</v>
      </c>
      <c r="B11" s="4" t="s">
        <v>55</v>
      </c>
      <c r="C11" t="str">
        <f>_xlfn.XLOOKUP(E11,预约送货单!F:F,预约送货单!D:D)</f>
        <v>RY20240406010</v>
      </c>
      <c r="D11" t="s">
        <v>25</v>
      </c>
      <c r="E11" t="str">
        <f>_xlfn.XLOOKUP(F11,预约送货单!Z:Z,预约送货单!F:F)</f>
        <v>C104S-0297-A1BK</v>
      </c>
      <c r="F11" t="str">
        <f t="shared" si="0"/>
        <v>C104S-0297-A1BKXL</v>
      </c>
      <c r="G11">
        <f>VLOOKUP(D11&amp;B11&amp;A11,分仓ST!A:E,5,0)</f>
        <v>5</v>
      </c>
      <c r="H11" t="str">
        <f>_xlfn.XLOOKUP(E11,预约送货单!F:F,预约送货单!E:E)</f>
        <v>正品</v>
      </c>
      <c r="J11" t="str">
        <f>VLOOKUP(E11,预约送货单!F:N,9,0)</f>
        <v>2024-04-05</v>
      </c>
      <c r="K11" t="str">
        <f t="shared" si="1"/>
        <v>广州</v>
      </c>
    </row>
    <row r="12" spans="1:11">
      <c r="A12" t="s">
        <v>17</v>
      </c>
      <c r="B12" s="4" t="s">
        <v>52</v>
      </c>
      <c r="C12" t="str">
        <f>_xlfn.XLOOKUP(E12,预约送货单!F:F,预约送货单!D:D)</f>
        <v>RY20240406010</v>
      </c>
      <c r="D12" t="s">
        <v>27</v>
      </c>
      <c r="E12" t="str">
        <f>_xlfn.XLOOKUP(F12,预约送货单!Z:Z,预约送货单!F:F)</f>
        <v>C104S-0297-A1BK</v>
      </c>
      <c r="F12" t="str">
        <f t="shared" si="0"/>
        <v>C104S-0297-A1BKL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2024-04-05</v>
      </c>
      <c r="K12" t="str">
        <f t="shared" si="1"/>
        <v>广州</v>
      </c>
    </row>
    <row r="13" spans="1:11">
      <c r="A13" t="s">
        <v>17</v>
      </c>
      <c r="B13" s="4" t="s">
        <v>53</v>
      </c>
      <c r="C13" t="str">
        <f>_xlfn.XLOOKUP(E13,预约送货单!F:F,预约送货单!D:D)</f>
        <v>RY20240406010</v>
      </c>
      <c r="D13" t="s">
        <v>27</v>
      </c>
      <c r="E13" t="str">
        <f>_xlfn.XLOOKUP(F13,预约送货单!Z:Z,预约送货单!F:F)</f>
        <v>C104S-0297-A1BK</v>
      </c>
      <c r="F13" t="str">
        <f t="shared" si="0"/>
        <v>C104S-0297-A1BKM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2024-04-05</v>
      </c>
      <c r="K13" t="str">
        <f t="shared" si="1"/>
        <v>广州</v>
      </c>
    </row>
    <row r="14" hidden="1" spans="1:11">
      <c r="A14" t="s">
        <v>17</v>
      </c>
      <c r="B14" s="4" t="s">
        <v>54</v>
      </c>
      <c r="C14" t="str">
        <f>_xlfn.XLOOKUP(E14,预约送货单!F:F,预约送货单!D:D)</f>
        <v>RY20240406010</v>
      </c>
      <c r="D14" t="s">
        <v>27</v>
      </c>
      <c r="E14" t="str">
        <f>_xlfn.XLOOKUP(F14,预约送货单!Z:Z,预约送货单!F:F)</f>
        <v>C104S-0297-A1BK</v>
      </c>
      <c r="F14" t="str">
        <f t="shared" si="0"/>
        <v>C104S-0297-A1BKS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2024-04-05</v>
      </c>
      <c r="K14" t="str">
        <f t="shared" si="1"/>
        <v>广州</v>
      </c>
    </row>
    <row r="15" hidden="1" spans="1:11">
      <c r="A15" t="s">
        <v>17</v>
      </c>
      <c r="B15" s="4" t="s">
        <v>55</v>
      </c>
      <c r="C15" t="str">
        <f>_xlfn.XLOOKUP(E15,预约送货单!F:F,预约送货单!D:D)</f>
        <v>RY20240406010</v>
      </c>
      <c r="D15" t="s">
        <v>27</v>
      </c>
      <c r="E15" t="str">
        <f>_xlfn.XLOOKUP(F15,预约送货单!Z:Z,预约送货单!F:F)</f>
        <v>C104S-0297-A1BK</v>
      </c>
      <c r="F15" t="str">
        <f t="shared" si="0"/>
        <v>C104S-0297-A1BKXL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2024-04-05</v>
      </c>
      <c r="K15" t="str">
        <f t="shared" si="1"/>
        <v>广州</v>
      </c>
    </row>
    <row r="16" hidden="1" spans="1:11">
      <c r="A16" t="s">
        <v>17</v>
      </c>
      <c r="B16" s="4" t="s">
        <v>52</v>
      </c>
      <c r="C16" t="str">
        <f>_xlfn.XLOOKUP(E16,预约送货单!F:F,预约送货单!D:D)</f>
        <v>RY20240406010</v>
      </c>
      <c r="D16" t="s">
        <v>28</v>
      </c>
      <c r="E16" t="str">
        <f>_xlfn.XLOOKUP(F16,预约送货单!Z:Z,预约送货单!F:F)</f>
        <v>C104S-0297-A1BK</v>
      </c>
      <c r="F16" t="str">
        <f t="shared" si="0"/>
        <v>C104S-0297-A1BKL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2024-04-05</v>
      </c>
      <c r="K16" t="str">
        <f t="shared" si="1"/>
        <v>广州</v>
      </c>
    </row>
    <row r="17" hidden="1" spans="1:11">
      <c r="A17" t="s">
        <v>17</v>
      </c>
      <c r="B17" s="4" t="s">
        <v>53</v>
      </c>
      <c r="C17" t="str">
        <f>_xlfn.XLOOKUP(E17,预约送货单!F:F,预约送货单!D:D)</f>
        <v>RY20240406010</v>
      </c>
      <c r="D17" t="s">
        <v>28</v>
      </c>
      <c r="E17" t="str">
        <f>_xlfn.XLOOKUP(F17,预约送货单!Z:Z,预约送货单!F:F)</f>
        <v>C104S-0297-A1BK</v>
      </c>
      <c r="F17" t="str">
        <f t="shared" si="0"/>
        <v>C104S-0297-A1BKM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2024-04-05</v>
      </c>
      <c r="K17" t="str">
        <f t="shared" si="1"/>
        <v>广州</v>
      </c>
    </row>
    <row r="18" spans="1:11">
      <c r="A18" t="s">
        <v>17</v>
      </c>
      <c r="B18" s="4" t="s">
        <v>54</v>
      </c>
      <c r="C18" t="str">
        <f>_xlfn.XLOOKUP(E18,预约送货单!F:F,预约送货单!D:D)</f>
        <v>RY20240406010</v>
      </c>
      <c r="D18" t="s">
        <v>28</v>
      </c>
      <c r="E18" t="str">
        <f>_xlfn.XLOOKUP(F18,预约送货单!Z:Z,预约送货单!F:F)</f>
        <v>C104S-0297-A1BK</v>
      </c>
      <c r="F18" t="str">
        <f t="shared" si="0"/>
        <v>C104S-0297-A1BKS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2024-04-05</v>
      </c>
      <c r="K18" t="str">
        <f t="shared" si="1"/>
        <v>广州</v>
      </c>
    </row>
    <row r="19" hidden="1" spans="1:11">
      <c r="A19" t="s">
        <v>17</v>
      </c>
      <c r="B19" s="4" t="s">
        <v>55</v>
      </c>
      <c r="C19" t="str">
        <f>_xlfn.XLOOKUP(E19,预约送货单!F:F,预约送货单!D:D)</f>
        <v>RY20240406010</v>
      </c>
      <c r="D19" t="s">
        <v>28</v>
      </c>
      <c r="E19" t="str">
        <f>_xlfn.XLOOKUP(F19,预约送货单!Z:Z,预约送货单!F:F)</f>
        <v>C104S-0297-A1BK</v>
      </c>
      <c r="F19" t="str">
        <f t="shared" ref="F19:F42" si="2">A19&amp;B19</f>
        <v>C104S-0297-A1BKXL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2024-04-05</v>
      </c>
      <c r="K19" t="str">
        <f t="shared" ref="K19:K42" si="3">IF(D19="香港仓","香港",IF(D19="武汉仓","武汉","广州"))</f>
        <v>广州</v>
      </c>
    </row>
    <row r="20" spans="1:11">
      <c r="A20" t="s">
        <v>56</v>
      </c>
      <c r="B20" s="4" t="s">
        <v>52</v>
      </c>
      <c r="C20" t="str">
        <f>_xlfn.XLOOKUP(E20,预约送货单!F:F,预约送货单!D:D)</f>
        <v>RY20240406012</v>
      </c>
      <c r="D20" t="s">
        <v>16</v>
      </c>
      <c r="E20" t="str">
        <f>_xlfn.XLOOKUP(F20,预约送货单!Z:Z,预约送货单!F:F)</f>
        <v>CW502TS0103</v>
      </c>
      <c r="F20" t="str">
        <f t="shared" si="2"/>
        <v>CW502TS0103B0L</v>
      </c>
      <c r="G20">
        <f>VLOOKUP(D20&amp;B20&amp;A20,分仓ST!A:E,5,0)</f>
        <v>3</v>
      </c>
      <c r="H20" t="str">
        <f>_xlfn.XLOOKUP(E20,预约送货单!F:F,预约送货单!E:E)</f>
        <v>正品</v>
      </c>
      <c r="J20" t="str">
        <f>VLOOKUP(E20,预约送货单!F:N,9,0)</f>
        <v>2024-04-06</v>
      </c>
      <c r="K20" t="str">
        <f t="shared" si="3"/>
        <v>香港</v>
      </c>
    </row>
    <row r="21" spans="1:11">
      <c r="A21" t="s">
        <v>56</v>
      </c>
      <c r="B21" s="4" t="s">
        <v>53</v>
      </c>
      <c r="C21" t="str">
        <f>_xlfn.XLOOKUP(E21,预约送货单!F:F,预约送货单!D:D)</f>
        <v>RY20240406012</v>
      </c>
      <c r="D21" t="s">
        <v>16</v>
      </c>
      <c r="E21" t="str">
        <f>_xlfn.XLOOKUP(F21,预约送货单!Z:Z,预约送货单!F:F)</f>
        <v>CW502TS0103</v>
      </c>
      <c r="F21" t="str">
        <f t="shared" si="2"/>
        <v>CW502TS0103B0M</v>
      </c>
      <c r="G21">
        <f>VLOOKUP(D21&amp;B21&amp;A21,分仓ST!A:E,5,0)</f>
        <v>20</v>
      </c>
      <c r="H21" t="str">
        <f>_xlfn.XLOOKUP(E21,预约送货单!F:F,预约送货单!E:E)</f>
        <v>正品</v>
      </c>
      <c r="J21" t="str">
        <f>VLOOKUP(E21,预约送货单!F:N,9,0)</f>
        <v>2024-04-06</v>
      </c>
      <c r="K21" t="str">
        <f t="shared" si="3"/>
        <v>香港</v>
      </c>
    </row>
    <row r="22" spans="1:11">
      <c r="A22" t="s">
        <v>56</v>
      </c>
      <c r="B22" s="4" t="s">
        <v>54</v>
      </c>
      <c r="C22" t="str">
        <f>_xlfn.XLOOKUP(E22,预约送货单!F:F,预约送货单!D:D)</f>
        <v>RY20240406012</v>
      </c>
      <c r="D22" t="s">
        <v>16</v>
      </c>
      <c r="E22" t="str">
        <f>_xlfn.XLOOKUP(F22,预约送货单!Z:Z,预约送货单!F:F)</f>
        <v>CW502TS0103</v>
      </c>
      <c r="F22" t="str">
        <f t="shared" si="2"/>
        <v>CW502TS0103B0S</v>
      </c>
      <c r="G22">
        <f>VLOOKUP(D22&amp;B22&amp;A22,分仓ST!A:E,5,0)</f>
        <v>23</v>
      </c>
      <c r="H22" t="str">
        <f>_xlfn.XLOOKUP(E22,预约送货单!F:F,预约送货单!E:E)</f>
        <v>正品</v>
      </c>
      <c r="J22" t="str">
        <f>VLOOKUP(E22,预约送货单!F:N,9,0)</f>
        <v>2024-04-06</v>
      </c>
      <c r="K22" t="str">
        <f t="shared" si="3"/>
        <v>香港</v>
      </c>
    </row>
    <row r="23" spans="1:11">
      <c r="A23" t="s">
        <v>56</v>
      </c>
      <c r="B23" s="4" t="s">
        <v>57</v>
      </c>
      <c r="C23" t="str">
        <f>_xlfn.XLOOKUP(E23,预约送货单!F:F,预约送货单!D:D)</f>
        <v>RY20240406012</v>
      </c>
      <c r="D23" t="s">
        <v>16</v>
      </c>
      <c r="E23" t="str">
        <f>_xlfn.XLOOKUP(F23,预约送货单!Z:Z,预约送货单!F:F)</f>
        <v>CW502TS0103</v>
      </c>
      <c r="F23" t="str">
        <f t="shared" si="2"/>
        <v>CW502TS0103B0XS</v>
      </c>
      <c r="G23">
        <f>VLOOKUP(D23&amp;B23&amp;A23,分仓ST!A:E,5,0)</f>
        <v>9</v>
      </c>
      <c r="H23" t="str">
        <f>_xlfn.XLOOKUP(E23,预约送货单!F:F,预约送货单!E:E)</f>
        <v>正品</v>
      </c>
      <c r="J23" t="str">
        <f>VLOOKUP(E23,预约送货单!F:N,9,0)</f>
        <v>2024-04-06</v>
      </c>
      <c r="K23" t="str">
        <f t="shared" si="3"/>
        <v>香港</v>
      </c>
    </row>
    <row r="24" spans="1:11">
      <c r="A24" t="s">
        <v>56</v>
      </c>
      <c r="B24" s="4" t="s">
        <v>52</v>
      </c>
      <c r="C24" t="str">
        <f>_xlfn.XLOOKUP(E24,预约送货单!F:F,预约送货单!D:D)</f>
        <v>RY20240406012</v>
      </c>
      <c r="D24" t="s">
        <v>25</v>
      </c>
      <c r="E24" t="str">
        <f>_xlfn.XLOOKUP(F24,预约送货单!Z:Z,预约送货单!F:F)</f>
        <v>CW502TS0103</v>
      </c>
      <c r="F24" t="str">
        <f t="shared" si="2"/>
        <v>CW502TS0103B0L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2024-04-06</v>
      </c>
      <c r="K24" t="str">
        <f t="shared" si="3"/>
        <v>广州</v>
      </c>
    </row>
    <row r="25" spans="1:11">
      <c r="A25" t="s">
        <v>56</v>
      </c>
      <c r="B25" s="4" t="s">
        <v>53</v>
      </c>
      <c r="C25" t="str">
        <f>_xlfn.XLOOKUP(E25,预约送货单!F:F,预约送货单!D:D)</f>
        <v>RY20240406012</v>
      </c>
      <c r="D25" t="s">
        <v>25</v>
      </c>
      <c r="E25" t="str">
        <f>_xlfn.XLOOKUP(F25,预约送货单!Z:Z,预约送货单!F:F)</f>
        <v>CW502TS0103</v>
      </c>
      <c r="F25" t="str">
        <f t="shared" si="2"/>
        <v>CW502TS0103B0M</v>
      </c>
      <c r="G25">
        <f>VLOOKUP(D25&amp;B25&amp;A25,分仓ST!A:E,5,0)</f>
        <v>6</v>
      </c>
      <c r="H25" t="str">
        <f>_xlfn.XLOOKUP(E25,预约送货单!F:F,预约送货单!E:E)</f>
        <v>正品</v>
      </c>
      <c r="J25" t="str">
        <f>VLOOKUP(E25,预约送货单!F:N,9,0)</f>
        <v>2024-04-06</v>
      </c>
      <c r="K25" t="str">
        <f t="shared" si="3"/>
        <v>广州</v>
      </c>
    </row>
    <row r="26" spans="1:11">
      <c r="A26" t="s">
        <v>56</v>
      </c>
      <c r="B26" s="4" t="s">
        <v>54</v>
      </c>
      <c r="C26" t="str">
        <f>_xlfn.XLOOKUP(E26,预约送货单!F:F,预约送货单!D:D)</f>
        <v>RY20240406012</v>
      </c>
      <c r="D26" t="s">
        <v>25</v>
      </c>
      <c r="E26" t="str">
        <f>_xlfn.XLOOKUP(F26,预约送货单!Z:Z,预约送货单!F:F)</f>
        <v>CW502TS0103</v>
      </c>
      <c r="F26" t="str">
        <f t="shared" si="2"/>
        <v>CW502TS0103B0S</v>
      </c>
      <c r="G26">
        <f>VLOOKUP(D26&amp;B26&amp;A26,分仓ST!A:E,5,0)</f>
        <v>8</v>
      </c>
      <c r="H26" t="str">
        <f>_xlfn.XLOOKUP(E26,预约送货单!F:F,预约送货单!E:E)</f>
        <v>正品</v>
      </c>
      <c r="J26" t="str">
        <f>VLOOKUP(E26,预约送货单!F:N,9,0)</f>
        <v>2024-04-06</v>
      </c>
      <c r="K26" t="str">
        <f t="shared" si="3"/>
        <v>广州</v>
      </c>
    </row>
    <row r="27" spans="1:11">
      <c r="A27" t="s">
        <v>56</v>
      </c>
      <c r="B27" s="4" t="s">
        <v>57</v>
      </c>
      <c r="C27" t="str">
        <f>_xlfn.XLOOKUP(E27,预约送货单!F:F,预约送货单!D:D)</f>
        <v>RY20240406012</v>
      </c>
      <c r="D27" t="s">
        <v>25</v>
      </c>
      <c r="E27" t="str">
        <f>_xlfn.XLOOKUP(F27,预约送货单!Z:Z,预约送货单!F:F)</f>
        <v>CW502TS0103</v>
      </c>
      <c r="F27" t="str">
        <f t="shared" si="2"/>
        <v>CW502TS0103B0XS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2024-04-06</v>
      </c>
      <c r="K27" t="str">
        <f t="shared" si="3"/>
        <v>广州</v>
      </c>
    </row>
    <row r="28" spans="1:11">
      <c r="A28" t="s">
        <v>56</v>
      </c>
      <c r="B28" s="4" t="s">
        <v>52</v>
      </c>
      <c r="C28" t="str">
        <f>_xlfn.XLOOKUP(E28,预约送货单!F:F,预约送货单!D:D)</f>
        <v>RY20240406012</v>
      </c>
      <c r="D28" t="s">
        <v>27</v>
      </c>
      <c r="E28" t="str">
        <f>_xlfn.XLOOKUP(F28,预约送货单!Z:Z,预约送货单!F:F)</f>
        <v>CW502TS0103</v>
      </c>
      <c r="F28" t="str">
        <f t="shared" si="2"/>
        <v>CW502TS0103B0L</v>
      </c>
      <c r="G28">
        <f>VLOOKUP(D28&amp;B28&amp;A28,分仓ST!A:E,5,0)</f>
        <v>14</v>
      </c>
      <c r="H28" t="str">
        <f>_xlfn.XLOOKUP(E28,预约送货单!F:F,预约送货单!E:E)</f>
        <v>正品</v>
      </c>
      <c r="J28" t="str">
        <f>VLOOKUP(E28,预约送货单!F:N,9,0)</f>
        <v>2024-04-06</v>
      </c>
      <c r="K28" t="str">
        <f t="shared" si="3"/>
        <v>广州</v>
      </c>
    </row>
    <row r="29" spans="1:11">
      <c r="A29" t="s">
        <v>56</v>
      </c>
      <c r="B29" s="4" t="s">
        <v>53</v>
      </c>
      <c r="C29" t="str">
        <f>_xlfn.XLOOKUP(E29,预约送货单!F:F,预约送货单!D:D)</f>
        <v>RY20240406012</v>
      </c>
      <c r="D29" t="s">
        <v>27</v>
      </c>
      <c r="E29" t="str">
        <f>_xlfn.XLOOKUP(F29,预约送货单!Z:Z,预约送货单!F:F)</f>
        <v>CW502TS0103</v>
      </c>
      <c r="F29" t="str">
        <f t="shared" si="2"/>
        <v>CW502TS0103B0M</v>
      </c>
      <c r="G29">
        <f>VLOOKUP(D29&amp;B29&amp;A29,分仓ST!A:E,5,0)</f>
        <v>17</v>
      </c>
      <c r="H29" t="str">
        <f>_xlfn.XLOOKUP(E29,预约送货单!F:F,预约送货单!E:E)</f>
        <v>正品</v>
      </c>
      <c r="J29" t="str">
        <f>VLOOKUP(E29,预约送货单!F:N,9,0)</f>
        <v>2024-04-06</v>
      </c>
      <c r="K29" t="str">
        <f t="shared" si="3"/>
        <v>广州</v>
      </c>
    </row>
    <row r="30" spans="1:11">
      <c r="A30" t="s">
        <v>56</v>
      </c>
      <c r="B30" s="4" t="s">
        <v>54</v>
      </c>
      <c r="C30" t="str">
        <f>_xlfn.XLOOKUP(E30,预约送货单!F:F,预约送货单!D:D)</f>
        <v>RY20240406012</v>
      </c>
      <c r="D30" t="s">
        <v>27</v>
      </c>
      <c r="E30" t="str">
        <f>_xlfn.XLOOKUP(F30,预约送货单!Z:Z,预约送货单!F:F)</f>
        <v>CW502TS0103</v>
      </c>
      <c r="F30" t="str">
        <f t="shared" si="2"/>
        <v>CW502TS0103B0S</v>
      </c>
      <c r="G30">
        <f>VLOOKUP(D30&amp;B30&amp;A30,分仓ST!A:E,5,0)</f>
        <v>9</v>
      </c>
      <c r="H30" t="str">
        <f>_xlfn.XLOOKUP(E30,预约送货单!F:F,预约送货单!E:E)</f>
        <v>正品</v>
      </c>
      <c r="J30" t="str">
        <f>VLOOKUP(E30,预约送货单!F:N,9,0)</f>
        <v>2024-04-06</v>
      </c>
      <c r="K30" t="str">
        <f t="shared" si="3"/>
        <v>广州</v>
      </c>
    </row>
    <row r="31" hidden="1" spans="1:11">
      <c r="A31" t="s">
        <v>56</v>
      </c>
      <c r="B31" s="4" t="s">
        <v>57</v>
      </c>
      <c r="C31" t="str">
        <f>_xlfn.XLOOKUP(E31,预约送货单!F:F,预约送货单!D:D)</f>
        <v>RY20240406012</v>
      </c>
      <c r="D31" t="s">
        <v>27</v>
      </c>
      <c r="E31" t="str">
        <f>_xlfn.XLOOKUP(F31,预约送货单!Z:Z,预约送货单!F:F)</f>
        <v>CW502TS0103</v>
      </c>
      <c r="F31" t="str">
        <f t="shared" si="2"/>
        <v>CW502TS0103B0XS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2024-04-06</v>
      </c>
      <c r="K31" t="str">
        <f t="shared" si="3"/>
        <v>广州</v>
      </c>
    </row>
    <row r="32" hidden="1" spans="1:11">
      <c r="A32" t="s">
        <v>56</v>
      </c>
      <c r="B32" s="4" t="s">
        <v>52</v>
      </c>
      <c r="C32" t="str">
        <f>_xlfn.XLOOKUP(E32,预约送货单!F:F,预约送货单!D:D)</f>
        <v>RY20240406012</v>
      </c>
      <c r="D32" t="s">
        <v>28</v>
      </c>
      <c r="E32" t="str">
        <f>_xlfn.XLOOKUP(F32,预约送货单!Z:Z,预约送货单!F:F)</f>
        <v>CW502TS0103</v>
      </c>
      <c r="F32" t="str">
        <f t="shared" si="2"/>
        <v>CW502TS0103B0L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2024-04-06</v>
      </c>
      <c r="K32" t="str">
        <f t="shared" si="3"/>
        <v>广州</v>
      </c>
    </row>
    <row r="33" hidden="1" spans="1:11">
      <c r="A33" t="s">
        <v>56</v>
      </c>
      <c r="B33" s="4" t="s">
        <v>53</v>
      </c>
      <c r="C33" t="str">
        <f>_xlfn.XLOOKUP(E33,预约送货单!F:F,预约送货单!D:D)</f>
        <v>RY20240406012</v>
      </c>
      <c r="D33" t="s">
        <v>28</v>
      </c>
      <c r="E33" t="str">
        <f>_xlfn.XLOOKUP(F33,预约送货单!Z:Z,预约送货单!F:F)</f>
        <v>CW502TS0103</v>
      </c>
      <c r="F33" t="str">
        <f t="shared" si="2"/>
        <v>CW502TS0103B0M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2024-04-06</v>
      </c>
      <c r="K33" t="str">
        <f t="shared" si="3"/>
        <v>广州</v>
      </c>
    </row>
    <row r="34" spans="1:11">
      <c r="A34" t="s">
        <v>56</v>
      </c>
      <c r="B34" s="4" t="s">
        <v>54</v>
      </c>
      <c r="C34" t="str">
        <f>_xlfn.XLOOKUP(E34,预约送货单!F:F,预约送货单!D:D)</f>
        <v>RY20240406012</v>
      </c>
      <c r="D34" t="s">
        <v>28</v>
      </c>
      <c r="E34" t="str">
        <f>_xlfn.XLOOKUP(F34,预约送货单!Z:Z,预约送货单!F:F)</f>
        <v>CW502TS0103</v>
      </c>
      <c r="F34" t="str">
        <f t="shared" si="2"/>
        <v>CW502TS0103B0S</v>
      </c>
      <c r="G34">
        <f>VLOOKUP(D34&amp;B34&amp;A34,分仓ST!A:E,5,0)</f>
        <v>1</v>
      </c>
      <c r="H34" t="str">
        <f>_xlfn.XLOOKUP(E34,预约送货单!F:F,预约送货单!E:E)</f>
        <v>正品</v>
      </c>
      <c r="J34" t="str">
        <f>VLOOKUP(E34,预约送货单!F:N,9,0)</f>
        <v>2024-04-06</v>
      </c>
      <c r="K34" t="str">
        <f t="shared" si="3"/>
        <v>广州</v>
      </c>
    </row>
    <row r="35" hidden="1" spans="1:11">
      <c r="A35" t="s">
        <v>56</v>
      </c>
      <c r="B35" s="4" t="s">
        <v>57</v>
      </c>
      <c r="C35" t="str">
        <f>_xlfn.XLOOKUP(E35,预约送货单!F:F,预约送货单!D:D)</f>
        <v>RY20240406012</v>
      </c>
      <c r="D35" t="s">
        <v>28</v>
      </c>
      <c r="E35" t="str">
        <f>_xlfn.XLOOKUP(F35,预约送货单!Z:Z,预约送货单!F:F)</f>
        <v>CW502TS0103</v>
      </c>
      <c r="F35" t="str">
        <f t="shared" si="2"/>
        <v>CW502TS0103B0XS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2024-04-06</v>
      </c>
      <c r="K35" t="str">
        <f t="shared" si="3"/>
        <v>广州</v>
      </c>
    </row>
    <row r="36" spans="1:11">
      <c r="A36" t="s">
        <v>58</v>
      </c>
      <c r="B36" s="4" t="s">
        <v>52</v>
      </c>
      <c r="C36" t="str">
        <f>_xlfn.XLOOKUP(E36,预约送货单!F:F,预约送货单!D:D)</f>
        <v>RY20240406012</v>
      </c>
      <c r="D36" t="s">
        <v>16</v>
      </c>
      <c r="E36" t="str">
        <f>_xlfn.XLOOKUP(F36,预约送货单!Z:Z,预约送货单!F:F)</f>
        <v>CW502TS0103</v>
      </c>
      <c r="F36" t="str">
        <f t="shared" si="2"/>
        <v>CW502TS0103W0L</v>
      </c>
      <c r="G36">
        <f>VLOOKUP(D36&amp;B36&amp;A36,分仓ST!A:E,5,0)</f>
        <v>10</v>
      </c>
      <c r="H36" t="str">
        <f>_xlfn.XLOOKUP(E36,预约送货单!F:F,预约送货单!E:E)</f>
        <v>正品</v>
      </c>
      <c r="J36" t="str">
        <f>VLOOKUP(E36,预约送货单!F:N,9,0)</f>
        <v>2024-04-06</v>
      </c>
      <c r="K36" t="str">
        <f t="shared" si="3"/>
        <v>香港</v>
      </c>
    </row>
    <row r="37" spans="1:11">
      <c r="A37" t="s">
        <v>58</v>
      </c>
      <c r="B37" s="4" t="s">
        <v>53</v>
      </c>
      <c r="C37" t="str">
        <f>_xlfn.XLOOKUP(E37,预约送货单!F:F,预约送货单!D:D)</f>
        <v>RY20240406012</v>
      </c>
      <c r="D37" t="s">
        <v>16</v>
      </c>
      <c r="E37" t="str">
        <f>_xlfn.XLOOKUP(F37,预约送货单!Z:Z,预约送货单!F:F)</f>
        <v>CW502TS0103</v>
      </c>
      <c r="F37" t="str">
        <f t="shared" si="2"/>
        <v>CW502TS0103W0M</v>
      </c>
      <c r="G37">
        <f>VLOOKUP(D37&amp;B37&amp;A37,分仓ST!A:E,5,0)</f>
        <v>26</v>
      </c>
      <c r="H37" t="str">
        <f>_xlfn.XLOOKUP(E37,预约送货单!F:F,预约送货单!E:E)</f>
        <v>正品</v>
      </c>
      <c r="J37" t="str">
        <f>VLOOKUP(E37,预约送货单!F:N,9,0)</f>
        <v>2024-04-06</v>
      </c>
      <c r="K37" t="str">
        <f t="shared" si="3"/>
        <v>香港</v>
      </c>
    </row>
    <row r="38" spans="1:11">
      <c r="A38" t="s">
        <v>58</v>
      </c>
      <c r="B38" s="4" t="s">
        <v>54</v>
      </c>
      <c r="C38" t="str">
        <f>_xlfn.XLOOKUP(E38,预约送货单!F:F,预约送货单!D:D)</f>
        <v>RY20240406012</v>
      </c>
      <c r="D38" t="s">
        <v>16</v>
      </c>
      <c r="E38" t="str">
        <f>_xlfn.XLOOKUP(F38,预约送货单!Z:Z,预约送货单!F:F)</f>
        <v>CW502TS0103</v>
      </c>
      <c r="F38" t="str">
        <f t="shared" si="2"/>
        <v>CW502TS0103W0S</v>
      </c>
      <c r="G38">
        <f>VLOOKUP(D38&amp;B38&amp;A38,分仓ST!A:E,5,0)</f>
        <v>27</v>
      </c>
      <c r="H38" t="str">
        <f>_xlfn.XLOOKUP(E38,预约送货单!F:F,预约送货单!E:E)</f>
        <v>正品</v>
      </c>
      <c r="J38" t="str">
        <f>VLOOKUP(E38,预约送货单!F:N,9,0)</f>
        <v>2024-04-06</v>
      </c>
      <c r="K38" t="str">
        <f t="shared" si="3"/>
        <v>香港</v>
      </c>
    </row>
    <row r="39" spans="1:11">
      <c r="A39" t="s">
        <v>58</v>
      </c>
      <c r="B39" s="4" t="s">
        <v>57</v>
      </c>
      <c r="C39" t="str">
        <f>_xlfn.XLOOKUP(E39,预约送货单!F:F,预约送货单!D:D)</f>
        <v>RY20240406012</v>
      </c>
      <c r="D39" t="s">
        <v>16</v>
      </c>
      <c r="E39" t="str">
        <f>_xlfn.XLOOKUP(F39,预约送货单!Z:Z,预约送货单!F:F)</f>
        <v>CW502TS0103</v>
      </c>
      <c r="F39" t="str">
        <f t="shared" si="2"/>
        <v>CW502TS0103W0XS</v>
      </c>
      <c r="G39">
        <f>VLOOKUP(D39&amp;B39&amp;A39,分仓ST!A:E,5,0)</f>
        <v>8</v>
      </c>
      <c r="H39" t="str">
        <f>_xlfn.XLOOKUP(E39,预约送货单!F:F,预约送货单!E:E)</f>
        <v>正品</v>
      </c>
      <c r="J39" t="str">
        <f>VLOOKUP(E39,预约送货单!F:N,9,0)</f>
        <v>2024-04-06</v>
      </c>
      <c r="K39" t="str">
        <f t="shared" si="3"/>
        <v>香港</v>
      </c>
    </row>
    <row r="40" spans="1:11">
      <c r="A40" t="s">
        <v>58</v>
      </c>
      <c r="B40" s="4" t="s">
        <v>52</v>
      </c>
      <c r="C40" t="str">
        <f>_xlfn.XLOOKUP(E40,预约送货单!F:F,预约送货单!D:D)</f>
        <v>RY20240406012</v>
      </c>
      <c r="D40" t="s">
        <v>25</v>
      </c>
      <c r="E40" t="str">
        <f>_xlfn.XLOOKUP(F40,预约送货单!Z:Z,预约送货单!F:F)</f>
        <v>CW502TS0103</v>
      </c>
      <c r="F40" t="str">
        <f t="shared" si="2"/>
        <v>CW502TS0103W0L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2024-04-06</v>
      </c>
      <c r="K40" t="str">
        <f t="shared" si="3"/>
        <v>广州</v>
      </c>
    </row>
    <row r="41" spans="1:11">
      <c r="A41" t="s">
        <v>58</v>
      </c>
      <c r="B41" s="4" t="s">
        <v>53</v>
      </c>
      <c r="C41" t="str">
        <f>_xlfn.XLOOKUP(E41,预约送货单!F:F,预约送货单!D:D)</f>
        <v>RY20240406012</v>
      </c>
      <c r="D41" t="s">
        <v>25</v>
      </c>
      <c r="E41" t="str">
        <f>_xlfn.XLOOKUP(F41,预约送货单!Z:Z,预约送货单!F:F)</f>
        <v>CW502TS0103</v>
      </c>
      <c r="F41" t="str">
        <f t="shared" si="2"/>
        <v>CW502TS0103W0M</v>
      </c>
      <c r="G41">
        <f>VLOOKUP(D41&amp;B41&amp;A41,分仓ST!A:E,5,0)</f>
        <v>8</v>
      </c>
      <c r="H41" t="str">
        <f>_xlfn.XLOOKUP(E41,预约送货单!F:F,预约送货单!E:E)</f>
        <v>正品</v>
      </c>
      <c r="J41" t="str">
        <f>VLOOKUP(E41,预约送货单!F:N,9,0)</f>
        <v>2024-04-06</v>
      </c>
      <c r="K41" t="str">
        <f t="shared" si="3"/>
        <v>广州</v>
      </c>
    </row>
    <row r="42" spans="1:11">
      <c r="A42" t="s">
        <v>58</v>
      </c>
      <c r="B42" s="4" t="s">
        <v>54</v>
      </c>
      <c r="C42" t="str">
        <f>_xlfn.XLOOKUP(E42,预约送货单!F:F,预约送货单!D:D)</f>
        <v>RY20240406012</v>
      </c>
      <c r="D42" t="s">
        <v>25</v>
      </c>
      <c r="E42" t="str">
        <f>_xlfn.XLOOKUP(F42,预约送货单!Z:Z,预约送货单!F:F)</f>
        <v>CW502TS0103</v>
      </c>
      <c r="F42" t="str">
        <f t="shared" si="2"/>
        <v>CW502TS0103W0S</v>
      </c>
      <c r="G42">
        <f>VLOOKUP(D42&amp;B42&amp;A42,分仓ST!A:E,5,0)</f>
        <v>8</v>
      </c>
      <c r="H42" t="str">
        <f>_xlfn.XLOOKUP(E42,预约送货单!F:F,预约送货单!E:E)</f>
        <v>正品</v>
      </c>
      <c r="J42" t="str">
        <f>VLOOKUP(E42,预约送货单!F:N,9,0)</f>
        <v>2024-04-06</v>
      </c>
      <c r="K42" t="str">
        <f t="shared" si="3"/>
        <v>广州</v>
      </c>
    </row>
    <row r="43" spans="1:11">
      <c r="A43" t="s">
        <v>58</v>
      </c>
      <c r="B43" s="4" t="s">
        <v>57</v>
      </c>
      <c r="C43" t="str">
        <f>_xlfn.XLOOKUP(E43,预约送货单!F:F,预约送货单!D:D)</f>
        <v>RY20240406012</v>
      </c>
      <c r="D43" t="s">
        <v>25</v>
      </c>
      <c r="E43" t="str">
        <f>_xlfn.XLOOKUP(F43,预约送货单!Z:Z,预约送货单!F:F)</f>
        <v>CW502TS0103</v>
      </c>
      <c r="F43" t="str">
        <f t="shared" ref="F43:F106" si="4">A43&amp;B43</f>
        <v>CW502TS0103W0XS</v>
      </c>
      <c r="G43">
        <f>VLOOKUP(D43&amp;B43&amp;A43,分仓ST!A:E,5,0)</f>
        <v>2</v>
      </c>
      <c r="H43" t="str">
        <f>_xlfn.XLOOKUP(E43,预约送货单!F:F,预约送货单!E:E)</f>
        <v>正品</v>
      </c>
      <c r="J43" t="str">
        <f>VLOOKUP(E43,预约送货单!F:N,9,0)</f>
        <v>2024-04-06</v>
      </c>
      <c r="K43" t="str">
        <f t="shared" ref="K43:K106" si="5">IF(D43="香港仓","香港",IF(D43="武汉仓","武汉","广州"))</f>
        <v>广州</v>
      </c>
    </row>
    <row r="44" spans="1:11">
      <c r="A44" t="s">
        <v>58</v>
      </c>
      <c r="B44" s="4" t="s">
        <v>52</v>
      </c>
      <c r="C44" t="str">
        <f>_xlfn.XLOOKUP(E44,预约送货单!F:F,预约送货单!D:D)</f>
        <v>RY20240406012</v>
      </c>
      <c r="D44" t="s">
        <v>27</v>
      </c>
      <c r="E44" t="str">
        <f>_xlfn.XLOOKUP(F44,预约送货单!Z:Z,预约送货单!F:F)</f>
        <v>CW502TS0103</v>
      </c>
      <c r="F44" t="str">
        <f t="shared" si="4"/>
        <v>CW502TS0103W0L</v>
      </c>
      <c r="G44">
        <f>VLOOKUP(D44&amp;B44&amp;A44,分仓ST!A:E,5,0)</f>
        <v>7</v>
      </c>
      <c r="H44" t="str">
        <f>_xlfn.XLOOKUP(E44,预约送货单!F:F,预约送货单!E:E)</f>
        <v>正品</v>
      </c>
      <c r="J44" t="str">
        <f>VLOOKUP(E44,预约送货单!F:N,9,0)</f>
        <v>2024-04-06</v>
      </c>
      <c r="K44" t="str">
        <f t="shared" si="5"/>
        <v>广州</v>
      </c>
    </row>
    <row r="45" spans="1:11">
      <c r="A45" t="s">
        <v>58</v>
      </c>
      <c r="B45" s="4" t="s">
        <v>53</v>
      </c>
      <c r="C45" t="str">
        <f>_xlfn.XLOOKUP(E45,预约送货单!F:F,预约送货单!D:D)</f>
        <v>RY20240406012</v>
      </c>
      <c r="D45" t="s">
        <v>27</v>
      </c>
      <c r="E45" t="str">
        <f>_xlfn.XLOOKUP(F45,预约送货单!Z:Z,预约送货单!F:F)</f>
        <v>CW502TS0103</v>
      </c>
      <c r="F45" t="str">
        <f t="shared" si="4"/>
        <v>CW502TS0103W0M</v>
      </c>
      <c r="G45">
        <f>VLOOKUP(D45&amp;B45&amp;A45,分仓ST!A:E,5,0)</f>
        <v>11</v>
      </c>
      <c r="H45" t="str">
        <f>_xlfn.XLOOKUP(E45,预约送货单!F:F,预约送货单!E:E)</f>
        <v>正品</v>
      </c>
      <c r="J45" t="str">
        <f>VLOOKUP(E45,预约送货单!F:N,9,0)</f>
        <v>2024-04-06</v>
      </c>
      <c r="K45" t="str">
        <f t="shared" si="5"/>
        <v>广州</v>
      </c>
    </row>
    <row r="46" spans="1:11">
      <c r="A46" t="s">
        <v>58</v>
      </c>
      <c r="B46" s="4" t="s">
        <v>54</v>
      </c>
      <c r="C46" t="str">
        <f>_xlfn.XLOOKUP(E46,预约送货单!F:F,预约送货单!D:D)</f>
        <v>RY20240406012</v>
      </c>
      <c r="D46" t="s">
        <v>27</v>
      </c>
      <c r="E46" t="str">
        <f>_xlfn.XLOOKUP(F46,预约送货单!Z:Z,预约送货单!F:F)</f>
        <v>CW502TS0103</v>
      </c>
      <c r="F46" t="str">
        <f t="shared" si="4"/>
        <v>CW502TS0103W0S</v>
      </c>
      <c r="G46">
        <f>VLOOKUP(D46&amp;B46&amp;A46,分仓ST!A:E,5,0)</f>
        <v>7</v>
      </c>
      <c r="H46" t="str">
        <f>_xlfn.XLOOKUP(E46,预约送货单!F:F,预约送货单!E:E)</f>
        <v>正品</v>
      </c>
      <c r="J46" t="str">
        <f>VLOOKUP(E46,预约送货单!F:N,9,0)</f>
        <v>2024-04-06</v>
      </c>
      <c r="K46" t="str">
        <f t="shared" si="5"/>
        <v>广州</v>
      </c>
    </row>
    <row r="47" hidden="1" spans="1:11">
      <c r="A47" t="s">
        <v>58</v>
      </c>
      <c r="B47" s="4" t="s">
        <v>57</v>
      </c>
      <c r="C47" t="str">
        <f>_xlfn.XLOOKUP(E47,预约送货单!F:F,预约送货单!D:D)</f>
        <v>RY20240406012</v>
      </c>
      <c r="D47" t="s">
        <v>27</v>
      </c>
      <c r="E47" t="str">
        <f>_xlfn.XLOOKUP(F47,预约送货单!Z:Z,预约送货单!F:F)</f>
        <v>CW502TS0103</v>
      </c>
      <c r="F47" t="str">
        <f t="shared" si="4"/>
        <v>CW502TS0103W0XS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2024-04-06</v>
      </c>
      <c r="K47" t="str">
        <f t="shared" si="5"/>
        <v>广州</v>
      </c>
    </row>
    <row r="48" hidden="1" spans="1:11">
      <c r="A48" t="s">
        <v>58</v>
      </c>
      <c r="B48" s="4" t="s">
        <v>52</v>
      </c>
      <c r="C48" t="str">
        <f>_xlfn.XLOOKUP(E48,预约送货单!F:F,预约送货单!D:D)</f>
        <v>RY20240406012</v>
      </c>
      <c r="D48" t="s">
        <v>28</v>
      </c>
      <c r="E48" t="str">
        <f>_xlfn.XLOOKUP(F48,预约送货单!Z:Z,预约送货单!F:F)</f>
        <v>CW502TS0103</v>
      </c>
      <c r="F48" t="str">
        <f t="shared" si="4"/>
        <v>CW502TS0103W0L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2024-04-06</v>
      </c>
      <c r="K48" t="str">
        <f t="shared" si="5"/>
        <v>广州</v>
      </c>
    </row>
    <row r="49" hidden="1" spans="1:11">
      <c r="A49" t="s">
        <v>58</v>
      </c>
      <c r="B49" s="4" t="s">
        <v>53</v>
      </c>
      <c r="C49" t="str">
        <f>_xlfn.XLOOKUP(E49,预约送货单!F:F,预约送货单!D:D)</f>
        <v>RY20240406012</v>
      </c>
      <c r="D49" t="s">
        <v>28</v>
      </c>
      <c r="E49" t="str">
        <f>_xlfn.XLOOKUP(F49,预约送货单!Z:Z,预约送货单!F:F)</f>
        <v>CW502TS0103</v>
      </c>
      <c r="F49" t="str">
        <f t="shared" si="4"/>
        <v>CW502TS0103W0M</v>
      </c>
      <c r="G49">
        <f>VLOOKUP(D49&amp;B49&amp;A49,分仓ST!A:E,5,0)</f>
        <v>0</v>
      </c>
      <c r="H49" t="str">
        <f>_xlfn.XLOOKUP(E49,预约送货单!F:F,预约送货单!E:E)</f>
        <v>正品</v>
      </c>
      <c r="J49" t="str">
        <f>VLOOKUP(E49,预约送货单!F:N,9,0)</f>
        <v>2024-04-06</v>
      </c>
      <c r="K49" t="str">
        <f t="shared" si="5"/>
        <v>广州</v>
      </c>
    </row>
    <row r="50" spans="1:11">
      <c r="A50" t="s">
        <v>58</v>
      </c>
      <c r="B50" s="4" t="s">
        <v>54</v>
      </c>
      <c r="C50" t="str">
        <f>_xlfn.XLOOKUP(E50,预约送货单!F:F,预约送货单!D:D)</f>
        <v>RY20240406012</v>
      </c>
      <c r="D50" t="s">
        <v>28</v>
      </c>
      <c r="E50" t="str">
        <f>_xlfn.XLOOKUP(F50,预约送货单!Z:Z,预约送货单!F:F)</f>
        <v>CW502TS0103</v>
      </c>
      <c r="F50" t="str">
        <f t="shared" si="4"/>
        <v>CW502TS0103W0S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2024-04-06</v>
      </c>
      <c r="K50" t="str">
        <f t="shared" si="5"/>
        <v>广州</v>
      </c>
    </row>
    <row r="51" hidden="1" spans="1:11">
      <c r="A51" t="s">
        <v>58</v>
      </c>
      <c r="B51" s="4" t="s">
        <v>57</v>
      </c>
      <c r="C51" t="str">
        <f>_xlfn.XLOOKUP(E51,预约送货单!F:F,预约送货单!D:D)</f>
        <v>RY20240406012</v>
      </c>
      <c r="D51" t="s">
        <v>28</v>
      </c>
      <c r="E51" t="str">
        <f>_xlfn.XLOOKUP(F51,预约送货单!Z:Z,预约送货单!F:F)</f>
        <v>CW502TS0103</v>
      </c>
      <c r="F51" t="str">
        <f t="shared" si="4"/>
        <v>CW502TS0103W0XS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2024-04-06</v>
      </c>
      <c r="K51" t="str">
        <f t="shared" si="5"/>
        <v>广州</v>
      </c>
    </row>
    <row r="52" spans="1:11">
      <c r="A52" t="s">
        <v>59</v>
      </c>
      <c r="B52" s="4" t="s">
        <v>52</v>
      </c>
      <c r="C52" t="str">
        <f>_xlfn.XLOOKUP(E52,预约送货单!F:F,预约送货单!D:D)</f>
        <v>RY20240406011</v>
      </c>
      <c r="D52" t="s">
        <v>16</v>
      </c>
      <c r="E52" t="str">
        <f>_xlfn.XLOOKUP(F52,预约送货单!Z:Z,预约送货单!F:F)</f>
        <v>CW502TS0124</v>
      </c>
      <c r="F52" t="str">
        <f t="shared" si="4"/>
        <v>CW502TS0124W0L</v>
      </c>
      <c r="G52">
        <f>VLOOKUP(D52&amp;B52&amp;A52,分仓ST!A:E,5,0)</f>
        <v>20</v>
      </c>
      <c r="H52" t="str">
        <f>_xlfn.XLOOKUP(E52,预约送货单!F:F,预约送货单!E:E)</f>
        <v>正品</v>
      </c>
      <c r="J52" t="str">
        <f>VLOOKUP(E52,预约送货单!F:N,9,0)</f>
        <v>2024-04-06</v>
      </c>
      <c r="K52" t="str">
        <f t="shared" si="5"/>
        <v>香港</v>
      </c>
    </row>
    <row r="53" spans="1:11">
      <c r="A53" t="s">
        <v>59</v>
      </c>
      <c r="B53" s="4" t="s">
        <v>53</v>
      </c>
      <c r="C53" t="str">
        <f>_xlfn.XLOOKUP(E53,预约送货单!F:F,预约送货单!D:D)</f>
        <v>RY20240406011</v>
      </c>
      <c r="D53" t="s">
        <v>16</v>
      </c>
      <c r="E53" t="str">
        <f>_xlfn.XLOOKUP(F53,预约送货单!Z:Z,预约送货单!F:F)</f>
        <v>CW502TS0124</v>
      </c>
      <c r="F53" t="str">
        <f t="shared" si="4"/>
        <v>CW502TS0124W0M</v>
      </c>
      <c r="G53">
        <f>VLOOKUP(D53&amp;B53&amp;A53,分仓ST!A:E,5,0)</f>
        <v>28</v>
      </c>
      <c r="H53" t="str">
        <f>_xlfn.XLOOKUP(E53,预约送货单!F:F,预约送货单!E:E)</f>
        <v>正品</v>
      </c>
      <c r="J53" t="str">
        <f>VLOOKUP(E53,预约送货单!F:N,9,0)</f>
        <v>2024-04-06</v>
      </c>
      <c r="K53" t="str">
        <f t="shared" si="5"/>
        <v>香港</v>
      </c>
    </row>
    <row r="54" spans="1:11">
      <c r="A54" t="s">
        <v>59</v>
      </c>
      <c r="B54" s="4" t="s">
        <v>54</v>
      </c>
      <c r="C54" t="str">
        <f>_xlfn.XLOOKUP(E54,预约送货单!F:F,预约送货单!D:D)</f>
        <v>RY20240406011</v>
      </c>
      <c r="D54" t="s">
        <v>16</v>
      </c>
      <c r="E54" t="str">
        <f>_xlfn.XLOOKUP(F54,预约送货单!Z:Z,预约送货单!F:F)</f>
        <v>CW502TS0124</v>
      </c>
      <c r="F54" t="str">
        <f t="shared" si="4"/>
        <v>CW502TS0124W0S</v>
      </c>
      <c r="G54">
        <f>VLOOKUP(D54&amp;B54&amp;A54,分仓ST!A:E,5,0)</f>
        <v>14</v>
      </c>
      <c r="H54" t="str">
        <f>_xlfn.XLOOKUP(E54,预约送货单!F:F,预约送货单!E:E)</f>
        <v>正品</v>
      </c>
      <c r="J54" t="str">
        <f>VLOOKUP(E54,预约送货单!F:N,9,0)</f>
        <v>2024-04-06</v>
      </c>
      <c r="K54" t="str">
        <f t="shared" si="5"/>
        <v>香港</v>
      </c>
    </row>
    <row r="55" spans="1:11">
      <c r="A55" t="s">
        <v>59</v>
      </c>
      <c r="B55" s="4" t="s">
        <v>55</v>
      </c>
      <c r="C55" t="str">
        <f>_xlfn.XLOOKUP(E55,预约送货单!F:F,预约送货单!D:D)</f>
        <v>RY20240406011</v>
      </c>
      <c r="D55" t="s">
        <v>16</v>
      </c>
      <c r="E55" t="str">
        <f>_xlfn.XLOOKUP(F55,预约送货单!Z:Z,预约送货单!F:F)</f>
        <v>CW502TS0124</v>
      </c>
      <c r="F55" t="str">
        <f t="shared" si="4"/>
        <v>CW502TS0124W0XL</v>
      </c>
      <c r="G55">
        <f>VLOOKUP(D55&amp;B55&amp;A55,分仓ST!A:E,5,0)</f>
        <v>9</v>
      </c>
      <c r="H55" t="str">
        <f>_xlfn.XLOOKUP(E55,预约送货单!F:F,预约送货单!E:E)</f>
        <v>正品</v>
      </c>
      <c r="J55" t="str">
        <f>VLOOKUP(E55,预约送货单!F:N,9,0)</f>
        <v>2024-04-06</v>
      </c>
      <c r="K55" t="str">
        <f t="shared" si="5"/>
        <v>香港</v>
      </c>
    </row>
    <row r="56" spans="1:11">
      <c r="A56" t="s">
        <v>59</v>
      </c>
      <c r="B56" s="4" t="s">
        <v>52</v>
      </c>
      <c r="C56" t="str">
        <f>_xlfn.XLOOKUP(E56,预约送货单!F:F,预约送货单!D:D)</f>
        <v>RY20240406011</v>
      </c>
      <c r="D56" t="s">
        <v>25</v>
      </c>
      <c r="E56" t="str">
        <f>_xlfn.XLOOKUP(F56,预约送货单!Z:Z,预约送货单!F:F)</f>
        <v>CW502TS0124</v>
      </c>
      <c r="F56" t="str">
        <f t="shared" si="4"/>
        <v>CW502TS0124W0L</v>
      </c>
      <c r="G56">
        <f>VLOOKUP(D56&amp;B56&amp;A56,分仓ST!A:E,5,0)</f>
        <v>4</v>
      </c>
      <c r="H56" t="str">
        <f>_xlfn.XLOOKUP(E56,预约送货单!F:F,预约送货单!E:E)</f>
        <v>正品</v>
      </c>
      <c r="J56" t="str">
        <f>VLOOKUP(E56,预约送货单!F:N,9,0)</f>
        <v>2024-04-06</v>
      </c>
      <c r="K56" t="str">
        <f t="shared" si="5"/>
        <v>广州</v>
      </c>
    </row>
    <row r="57" spans="1:11">
      <c r="A57" t="s">
        <v>59</v>
      </c>
      <c r="B57" s="4" t="s">
        <v>53</v>
      </c>
      <c r="C57" t="str">
        <f>_xlfn.XLOOKUP(E57,预约送货单!F:F,预约送货单!D:D)</f>
        <v>RY20240406011</v>
      </c>
      <c r="D57" t="s">
        <v>25</v>
      </c>
      <c r="E57" t="str">
        <f>_xlfn.XLOOKUP(F57,预约送货单!Z:Z,预约送货单!F:F)</f>
        <v>CW502TS0124</v>
      </c>
      <c r="F57" t="str">
        <f t="shared" si="4"/>
        <v>CW502TS0124W0M</v>
      </c>
      <c r="G57">
        <f>VLOOKUP(D57&amp;B57&amp;A57,分仓ST!A:E,5,0)</f>
        <v>5</v>
      </c>
      <c r="H57" t="str">
        <f>_xlfn.XLOOKUP(E57,预约送货单!F:F,预约送货单!E:E)</f>
        <v>正品</v>
      </c>
      <c r="J57" t="str">
        <f>VLOOKUP(E57,预约送货单!F:N,9,0)</f>
        <v>2024-04-06</v>
      </c>
      <c r="K57" t="str">
        <f t="shared" si="5"/>
        <v>广州</v>
      </c>
    </row>
    <row r="58" spans="1:11">
      <c r="A58" t="s">
        <v>59</v>
      </c>
      <c r="B58" s="4" t="s">
        <v>54</v>
      </c>
      <c r="C58" t="str">
        <f>_xlfn.XLOOKUP(E58,预约送货单!F:F,预约送货单!D:D)</f>
        <v>RY20240406011</v>
      </c>
      <c r="D58" t="s">
        <v>25</v>
      </c>
      <c r="E58" t="str">
        <f>_xlfn.XLOOKUP(F58,预约送货单!Z:Z,预约送货单!F:F)</f>
        <v>CW502TS0124</v>
      </c>
      <c r="F58" t="str">
        <f t="shared" si="4"/>
        <v>CW502TS0124W0S</v>
      </c>
      <c r="G58">
        <f>VLOOKUP(D58&amp;B58&amp;A58,分仓ST!A:E,5,0)</f>
        <v>2</v>
      </c>
      <c r="H58" t="str">
        <f>_xlfn.XLOOKUP(E58,预约送货单!F:F,预约送货单!E:E)</f>
        <v>正品</v>
      </c>
      <c r="J58" t="str">
        <f>VLOOKUP(E58,预约送货单!F:N,9,0)</f>
        <v>2024-04-06</v>
      </c>
      <c r="K58" t="str">
        <f t="shared" si="5"/>
        <v>广州</v>
      </c>
    </row>
    <row r="59" spans="1:11">
      <c r="A59" t="s">
        <v>59</v>
      </c>
      <c r="B59" s="4" t="s">
        <v>55</v>
      </c>
      <c r="C59" t="str">
        <f>_xlfn.XLOOKUP(E59,预约送货单!F:F,预约送货单!D:D)</f>
        <v>RY20240406011</v>
      </c>
      <c r="D59" t="s">
        <v>25</v>
      </c>
      <c r="E59" t="str">
        <f>_xlfn.XLOOKUP(F59,预约送货单!Z:Z,预约送货单!F:F)</f>
        <v>CW502TS0124</v>
      </c>
      <c r="F59" t="str">
        <f t="shared" si="4"/>
        <v>CW502TS0124W0XL</v>
      </c>
      <c r="G59">
        <f>VLOOKUP(D59&amp;B59&amp;A59,分仓ST!A:E,5,0)</f>
        <v>1</v>
      </c>
      <c r="H59" t="str">
        <f>_xlfn.XLOOKUP(E59,预约送货单!F:F,预约送货单!E:E)</f>
        <v>正品</v>
      </c>
      <c r="J59" t="str">
        <f>VLOOKUP(E59,预约送货单!F:N,9,0)</f>
        <v>2024-04-06</v>
      </c>
      <c r="K59" t="str">
        <f t="shared" si="5"/>
        <v>广州</v>
      </c>
    </row>
    <row r="60" spans="1:11">
      <c r="A60" t="s">
        <v>59</v>
      </c>
      <c r="B60" s="4" t="s">
        <v>52</v>
      </c>
      <c r="C60" t="str">
        <f>_xlfn.XLOOKUP(E60,预约送货单!F:F,预约送货单!D:D)</f>
        <v>RY20240406011</v>
      </c>
      <c r="D60" t="s">
        <v>27</v>
      </c>
      <c r="E60" t="str">
        <f>_xlfn.XLOOKUP(F60,预约送货单!Z:Z,预约送货单!F:F)</f>
        <v>CW502TS0124</v>
      </c>
      <c r="F60" t="str">
        <f t="shared" si="4"/>
        <v>CW502TS0124W0L</v>
      </c>
      <c r="G60">
        <f>VLOOKUP(D60&amp;B60&amp;A60,分仓ST!A:E,5,0)</f>
        <v>4</v>
      </c>
      <c r="H60" t="str">
        <f>_xlfn.XLOOKUP(E60,预约送货单!F:F,预约送货单!E:E)</f>
        <v>正品</v>
      </c>
      <c r="J60" t="str">
        <f>VLOOKUP(E60,预约送货单!F:N,9,0)</f>
        <v>2024-04-06</v>
      </c>
      <c r="K60" t="str">
        <f t="shared" si="5"/>
        <v>广州</v>
      </c>
    </row>
    <row r="61" spans="1:11">
      <c r="A61" t="s">
        <v>59</v>
      </c>
      <c r="B61" s="4" t="s">
        <v>53</v>
      </c>
      <c r="C61" t="str">
        <f>_xlfn.XLOOKUP(E61,预约送货单!F:F,预约送货单!D:D)</f>
        <v>RY20240406011</v>
      </c>
      <c r="D61" t="s">
        <v>27</v>
      </c>
      <c r="E61" t="str">
        <f>_xlfn.XLOOKUP(F61,预约送货单!Z:Z,预约送货单!F:F)</f>
        <v>CW502TS0124</v>
      </c>
      <c r="F61" t="str">
        <f t="shared" si="4"/>
        <v>CW502TS0124W0M</v>
      </c>
      <c r="G61">
        <f>VLOOKUP(D61&amp;B61&amp;A61,分仓ST!A:E,5,0)</f>
        <v>4</v>
      </c>
      <c r="H61" t="str">
        <f>_xlfn.XLOOKUP(E61,预约送货单!F:F,预约送货单!E:E)</f>
        <v>正品</v>
      </c>
      <c r="J61" t="str">
        <f>VLOOKUP(E61,预约送货单!F:N,9,0)</f>
        <v>2024-04-06</v>
      </c>
      <c r="K61" t="str">
        <f t="shared" si="5"/>
        <v>广州</v>
      </c>
    </row>
    <row r="62" hidden="1" spans="1:11">
      <c r="A62" t="s">
        <v>59</v>
      </c>
      <c r="B62" s="4" t="s">
        <v>54</v>
      </c>
      <c r="C62" t="str">
        <f>_xlfn.XLOOKUP(E62,预约送货单!F:F,预约送货单!D:D)</f>
        <v>RY20240406011</v>
      </c>
      <c r="D62" t="s">
        <v>27</v>
      </c>
      <c r="E62" t="str">
        <f>_xlfn.XLOOKUP(F62,预约送货单!Z:Z,预约送货单!F:F)</f>
        <v>CW502TS0124</v>
      </c>
      <c r="F62" t="str">
        <f t="shared" si="4"/>
        <v>CW502TS0124W0S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2024-04-06</v>
      </c>
      <c r="K62" t="str">
        <f t="shared" si="5"/>
        <v>广州</v>
      </c>
    </row>
    <row r="63" hidden="1" spans="1:11">
      <c r="A63" t="s">
        <v>59</v>
      </c>
      <c r="B63" s="4" t="s">
        <v>55</v>
      </c>
      <c r="C63" t="str">
        <f>_xlfn.XLOOKUP(E63,预约送货单!F:F,预约送货单!D:D)</f>
        <v>RY20240406011</v>
      </c>
      <c r="D63" t="s">
        <v>27</v>
      </c>
      <c r="E63" t="str">
        <f>_xlfn.XLOOKUP(F63,预约送货单!Z:Z,预约送货单!F:F)</f>
        <v>CW502TS0124</v>
      </c>
      <c r="F63" t="str">
        <f t="shared" si="4"/>
        <v>CW502TS0124W0XL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2024-04-06</v>
      </c>
      <c r="K63" t="str">
        <f t="shared" si="5"/>
        <v>广州</v>
      </c>
    </row>
    <row r="64" hidden="1" spans="1:11">
      <c r="A64" t="s">
        <v>59</v>
      </c>
      <c r="B64" s="4" t="s">
        <v>52</v>
      </c>
      <c r="C64" t="str">
        <f>_xlfn.XLOOKUP(E64,预约送货单!F:F,预约送货单!D:D)</f>
        <v>RY20240406011</v>
      </c>
      <c r="D64" t="s">
        <v>28</v>
      </c>
      <c r="E64" t="str">
        <f>_xlfn.XLOOKUP(F64,预约送货单!Z:Z,预约送货单!F:F)</f>
        <v>CW502TS0124</v>
      </c>
      <c r="F64" t="str">
        <f t="shared" si="4"/>
        <v>CW502TS0124W0L</v>
      </c>
      <c r="G64">
        <f>VLOOKUP(D64&amp;B64&amp;A64,分仓ST!A:E,5,0)</f>
        <v>0</v>
      </c>
      <c r="H64" t="str">
        <f>_xlfn.XLOOKUP(E64,预约送货单!F:F,预约送货单!E:E)</f>
        <v>正品</v>
      </c>
      <c r="J64" t="str">
        <f>VLOOKUP(E64,预约送货单!F:N,9,0)</f>
        <v>2024-04-06</v>
      </c>
      <c r="K64" t="str">
        <f t="shared" si="5"/>
        <v>广州</v>
      </c>
    </row>
    <row r="65" hidden="1" spans="1:11">
      <c r="A65" t="s">
        <v>59</v>
      </c>
      <c r="B65" s="4" t="s">
        <v>53</v>
      </c>
      <c r="C65" t="str">
        <f>_xlfn.XLOOKUP(E65,预约送货单!F:F,预约送货单!D:D)</f>
        <v>RY20240406011</v>
      </c>
      <c r="D65" t="s">
        <v>28</v>
      </c>
      <c r="E65" t="str">
        <f>_xlfn.XLOOKUP(F65,预约送货单!Z:Z,预约送货单!F:F)</f>
        <v>CW502TS0124</v>
      </c>
      <c r="F65" t="str">
        <f t="shared" si="4"/>
        <v>CW502TS0124W0M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2024-04-06</v>
      </c>
      <c r="K65" t="str">
        <f t="shared" si="5"/>
        <v>广州</v>
      </c>
    </row>
    <row r="66" spans="1:11">
      <c r="A66" t="s">
        <v>59</v>
      </c>
      <c r="B66" s="4" t="s">
        <v>54</v>
      </c>
      <c r="C66" t="str">
        <f>_xlfn.XLOOKUP(E66,预约送货单!F:F,预约送货单!D:D)</f>
        <v>RY20240406011</v>
      </c>
      <c r="D66" t="s">
        <v>28</v>
      </c>
      <c r="E66" t="str">
        <f>_xlfn.XLOOKUP(F66,预约送货单!Z:Z,预约送货单!F:F)</f>
        <v>CW502TS0124</v>
      </c>
      <c r="F66" t="str">
        <f t="shared" si="4"/>
        <v>CW502TS0124W0S</v>
      </c>
      <c r="G66">
        <f>VLOOKUP(D66&amp;B66&amp;A66,分仓ST!A:E,5,0)</f>
        <v>1</v>
      </c>
      <c r="H66" t="str">
        <f>_xlfn.XLOOKUP(E66,预约送货单!F:F,预约送货单!E:E)</f>
        <v>正品</v>
      </c>
      <c r="J66" t="str">
        <f>VLOOKUP(E66,预约送货单!F:N,9,0)</f>
        <v>2024-04-06</v>
      </c>
      <c r="K66" t="str">
        <f t="shared" si="5"/>
        <v>广州</v>
      </c>
    </row>
    <row r="67" hidden="1" spans="1:11">
      <c r="A67" t="s">
        <v>59</v>
      </c>
      <c r="B67" s="4" t="s">
        <v>55</v>
      </c>
      <c r="C67" t="str">
        <f>_xlfn.XLOOKUP(E67,预约送货单!F:F,预约送货单!D:D)</f>
        <v>RY20240406011</v>
      </c>
      <c r="D67" t="s">
        <v>28</v>
      </c>
      <c r="E67" t="str">
        <f>_xlfn.XLOOKUP(F67,预约送货单!Z:Z,预约送货单!F:F)</f>
        <v>CW502TS0124</v>
      </c>
      <c r="F67" t="str">
        <f t="shared" si="4"/>
        <v>CW502TS0124W0XL</v>
      </c>
      <c r="G67">
        <f>VLOOKUP(D67&amp;B67&amp;A67,分仓ST!A:E,5,0)</f>
        <v>0</v>
      </c>
      <c r="H67" t="str">
        <f>_xlfn.XLOOKUP(E67,预约送货单!F:F,预约送货单!E:E)</f>
        <v>正品</v>
      </c>
      <c r="J67" t="str">
        <f>VLOOKUP(E67,预约送货单!F:N,9,0)</f>
        <v>2024-04-06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3"/>
        <filter val="14"/>
        <filter val="17"/>
        <filter val="20"/>
        <filter val="23"/>
        <filter val="26"/>
        <filter val="27"/>
        <filter val="28"/>
        <filter val="30"/>
        <filter val="1"/>
        <filter val="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10" sqref="AB10:AB13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8.36923076923077" customWidth="1"/>
  </cols>
  <sheetData>
    <row r="1" s="36" customFormat="1" ht="14.5" spans="1:35">
      <c r="A1" s="37" t="s">
        <v>60</v>
      </c>
      <c r="B1" s="37" t="s">
        <v>61</v>
      </c>
      <c r="C1" s="36" t="s">
        <v>62</v>
      </c>
      <c r="D1" s="36" t="s">
        <v>63</v>
      </c>
      <c r="E1" s="36" t="s">
        <v>5</v>
      </c>
      <c r="F1" s="36" t="s">
        <v>64</v>
      </c>
      <c r="G1" s="36" t="s">
        <v>65</v>
      </c>
      <c r="H1" s="36" t="s">
        <v>66</v>
      </c>
      <c r="I1" s="36" t="s">
        <v>67</v>
      </c>
      <c r="J1" s="36" t="s">
        <v>6</v>
      </c>
      <c r="K1" s="36" t="s">
        <v>4</v>
      </c>
      <c r="L1" s="36" t="s">
        <v>68</v>
      </c>
      <c r="M1" s="36" t="s">
        <v>69</v>
      </c>
      <c r="N1" s="36" t="s">
        <v>7</v>
      </c>
      <c r="O1" s="36" t="s">
        <v>70</v>
      </c>
      <c r="P1" s="36" t="s">
        <v>71</v>
      </c>
      <c r="Q1" s="36" t="s">
        <v>72</v>
      </c>
      <c r="R1" s="36" t="s">
        <v>73</v>
      </c>
      <c r="S1" s="36" t="s">
        <v>74</v>
      </c>
      <c r="T1" s="36" t="s">
        <v>75</v>
      </c>
      <c r="U1" s="36" t="s">
        <v>1</v>
      </c>
      <c r="V1" s="36" t="s">
        <v>76</v>
      </c>
      <c r="W1" s="36" t="s">
        <v>77</v>
      </c>
      <c r="X1" s="36" t="s">
        <v>78</v>
      </c>
      <c r="Y1" s="36" t="s">
        <v>79</v>
      </c>
      <c r="Z1" s="36" t="s">
        <v>3</v>
      </c>
      <c r="AA1" s="36" t="s">
        <v>80</v>
      </c>
      <c r="AB1" s="36" t="s">
        <v>51</v>
      </c>
      <c r="AC1" s="36" t="s">
        <v>81</v>
      </c>
      <c r="AD1" s="36" t="s">
        <v>82</v>
      </c>
      <c r="AE1" s="36" t="s">
        <v>83</v>
      </c>
      <c r="AF1" s="36" t="s">
        <v>84</v>
      </c>
      <c r="AG1" s="36" t="s">
        <v>85</v>
      </c>
      <c r="AH1" s="36" t="s">
        <v>86</v>
      </c>
      <c r="AI1" s="36" t="s">
        <v>87</v>
      </c>
    </row>
    <row r="2" hidden="1" spans="1:35">
      <c r="A2" s="38">
        <f>SUMIFS(装箱指令单批量导入!E:E,装箱指令单批量导入!D:D,Z2,装箱指令单批量导入!A:A,D2)</f>
        <v>20</v>
      </c>
      <c r="B2" s="38">
        <f t="shared" ref="B2:B43" si="0">A2-K2</f>
        <v>0</v>
      </c>
      <c r="C2" s="36" t="s">
        <v>88</v>
      </c>
      <c r="D2" s="36" t="s">
        <v>29</v>
      </c>
      <c r="E2" s="36" t="s">
        <v>19</v>
      </c>
      <c r="F2" s="36" t="s">
        <v>30</v>
      </c>
      <c r="G2" s="36" t="s">
        <v>89</v>
      </c>
      <c r="H2" s="36" t="s">
        <v>90</v>
      </c>
      <c r="I2" s="36" t="s">
        <v>91</v>
      </c>
      <c r="J2" s="36" t="s">
        <v>92</v>
      </c>
      <c r="K2" s="36">
        <v>20</v>
      </c>
      <c r="L2" s="36" t="s">
        <v>93</v>
      </c>
      <c r="M2" s="36">
        <v>0</v>
      </c>
      <c r="N2" s="36" t="s">
        <v>32</v>
      </c>
      <c r="O2" s="36" t="s">
        <v>94</v>
      </c>
      <c r="P2" s="36" t="s">
        <v>19</v>
      </c>
      <c r="Q2" s="36" t="s">
        <v>95</v>
      </c>
      <c r="R2" s="36" t="s">
        <v>95</v>
      </c>
      <c r="S2" s="36"/>
      <c r="T2" s="36"/>
      <c r="U2" s="36" t="s">
        <v>25</v>
      </c>
      <c r="V2" s="36" t="s">
        <v>96</v>
      </c>
      <c r="W2" s="36" t="s">
        <v>97</v>
      </c>
      <c r="X2" s="36"/>
      <c r="Y2" s="36"/>
      <c r="Z2" s="36" t="s">
        <v>31</v>
      </c>
      <c r="AA2" s="36" t="s">
        <v>98</v>
      </c>
      <c r="AB2" s="36" t="s">
        <v>52</v>
      </c>
      <c r="AC2" s="36"/>
      <c r="AD2" s="36" t="s">
        <v>99</v>
      </c>
      <c r="AE2" s="36" t="s">
        <v>99</v>
      </c>
      <c r="AF2" s="36" t="s">
        <v>32</v>
      </c>
      <c r="AG2" s="36"/>
      <c r="AH2" s="36">
        <v>20</v>
      </c>
      <c r="AI2" s="36" t="s">
        <v>32</v>
      </c>
    </row>
    <row r="3" hidden="1" spans="1:35">
      <c r="A3" s="38">
        <f>SUMIFS(装箱指令单批量导入!E:E,装箱指令单批量导入!D:D,Z3,装箱指令单批量导入!A:A,D3)</f>
        <v>43</v>
      </c>
      <c r="B3" s="38">
        <f t="shared" si="0"/>
        <v>0</v>
      </c>
      <c r="C3" s="36" t="s">
        <v>88</v>
      </c>
      <c r="D3" s="36" t="s">
        <v>29</v>
      </c>
      <c r="E3" s="36" t="s">
        <v>19</v>
      </c>
      <c r="F3" s="36" t="s">
        <v>30</v>
      </c>
      <c r="G3" s="36" t="s">
        <v>89</v>
      </c>
      <c r="H3" s="36" t="s">
        <v>90</v>
      </c>
      <c r="I3" s="36" t="s">
        <v>91</v>
      </c>
      <c r="J3" s="36" t="s">
        <v>92</v>
      </c>
      <c r="K3" s="36">
        <v>43</v>
      </c>
      <c r="L3" s="36" t="s">
        <v>100</v>
      </c>
      <c r="M3" s="36">
        <v>0</v>
      </c>
      <c r="N3" s="36" t="s">
        <v>32</v>
      </c>
      <c r="O3" s="36" t="s">
        <v>94</v>
      </c>
      <c r="P3" s="36" t="s">
        <v>19</v>
      </c>
      <c r="Q3" s="36" t="s">
        <v>95</v>
      </c>
      <c r="R3" s="36" t="s">
        <v>95</v>
      </c>
      <c r="S3" s="36"/>
      <c r="T3" s="36"/>
      <c r="U3" s="36" t="s">
        <v>25</v>
      </c>
      <c r="V3" s="36" t="s">
        <v>96</v>
      </c>
      <c r="W3" s="36" t="s">
        <v>97</v>
      </c>
      <c r="X3" s="36"/>
      <c r="Y3" s="36"/>
      <c r="Z3" s="36" t="s">
        <v>33</v>
      </c>
      <c r="AA3" s="36" t="s">
        <v>98</v>
      </c>
      <c r="AB3" s="36" t="s">
        <v>53</v>
      </c>
      <c r="AC3" s="36"/>
      <c r="AD3" s="36" t="s">
        <v>99</v>
      </c>
      <c r="AE3" s="36" t="s">
        <v>99</v>
      </c>
      <c r="AF3" s="36" t="s">
        <v>32</v>
      </c>
      <c r="AG3" s="36"/>
      <c r="AH3" s="36">
        <v>43</v>
      </c>
      <c r="AI3" s="36" t="s">
        <v>32</v>
      </c>
    </row>
    <row r="4" hidden="1" spans="1:35">
      <c r="A4" s="38">
        <f>SUMIFS(装箱指令单批量导入!E:E,装箱指令单批量导入!D:D,Z4,装箱指令单批量导入!A:A,D4)</f>
        <v>41</v>
      </c>
      <c r="B4" s="38">
        <f t="shared" si="0"/>
        <v>0</v>
      </c>
      <c r="C4" s="36" t="s">
        <v>88</v>
      </c>
      <c r="D4" s="36" t="s">
        <v>29</v>
      </c>
      <c r="E4" s="36" t="s">
        <v>19</v>
      </c>
      <c r="F4" s="36" t="s">
        <v>30</v>
      </c>
      <c r="G4" s="36" t="s">
        <v>89</v>
      </c>
      <c r="H4" s="36" t="s">
        <v>90</v>
      </c>
      <c r="I4" s="36" t="s">
        <v>91</v>
      </c>
      <c r="J4" s="36" t="s">
        <v>92</v>
      </c>
      <c r="K4" s="36">
        <v>41</v>
      </c>
      <c r="L4" s="36" t="s">
        <v>101</v>
      </c>
      <c r="M4" s="36">
        <v>0</v>
      </c>
      <c r="N4" s="36" t="s">
        <v>32</v>
      </c>
      <c r="O4" s="36" t="s">
        <v>94</v>
      </c>
      <c r="P4" s="36" t="s">
        <v>19</v>
      </c>
      <c r="Q4" s="36" t="s">
        <v>95</v>
      </c>
      <c r="R4" s="36" t="s">
        <v>95</v>
      </c>
      <c r="S4" s="36"/>
      <c r="T4" s="36"/>
      <c r="U4" s="36" t="s">
        <v>25</v>
      </c>
      <c r="V4" s="36" t="s">
        <v>96</v>
      </c>
      <c r="W4" s="36" t="s">
        <v>97</v>
      </c>
      <c r="X4" s="36"/>
      <c r="Y4" s="36"/>
      <c r="Z4" s="36" t="s">
        <v>34</v>
      </c>
      <c r="AA4" s="36" t="s">
        <v>98</v>
      </c>
      <c r="AB4" s="36" t="s">
        <v>54</v>
      </c>
      <c r="AC4" s="36"/>
      <c r="AD4" s="36" t="s">
        <v>99</v>
      </c>
      <c r="AE4" s="36" t="s">
        <v>99</v>
      </c>
      <c r="AF4" s="36" t="s">
        <v>32</v>
      </c>
      <c r="AG4" s="36"/>
      <c r="AH4" s="36">
        <v>41</v>
      </c>
      <c r="AI4" s="36" t="s">
        <v>32</v>
      </c>
    </row>
    <row r="5" hidden="1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88</v>
      </c>
      <c r="D5" s="36" t="s">
        <v>29</v>
      </c>
      <c r="E5" s="36" t="s">
        <v>19</v>
      </c>
      <c r="F5" s="36" t="s">
        <v>30</v>
      </c>
      <c r="G5" s="36" t="s">
        <v>89</v>
      </c>
      <c r="H5" s="36" t="s">
        <v>90</v>
      </c>
      <c r="I5" s="36" t="s">
        <v>91</v>
      </c>
      <c r="J5" s="36" t="s">
        <v>92</v>
      </c>
      <c r="K5" s="36">
        <v>10</v>
      </c>
      <c r="L5" s="36" t="s">
        <v>102</v>
      </c>
      <c r="M5" s="36">
        <v>0</v>
      </c>
      <c r="N5" s="36" t="s">
        <v>32</v>
      </c>
      <c r="O5" s="36" t="s">
        <v>94</v>
      </c>
      <c r="P5" s="36" t="s">
        <v>19</v>
      </c>
      <c r="Q5" s="36" t="s">
        <v>95</v>
      </c>
      <c r="R5" s="36" t="s">
        <v>95</v>
      </c>
      <c r="S5" s="36"/>
      <c r="T5" s="36"/>
      <c r="U5" s="36" t="s">
        <v>25</v>
      </c>
      <c r="V5" s="36" t="s">
        <v>96</v>
      </c>
      <c r="W5" s="36" t="s">
        <v>97</v>
      </c>
      <c r="X5" s="36"/>
      <c r="Y5" s="36"/>
      <c r="Z5" s="36" t="s">
        <v>35</v>
      </c>
      <c r="AA5" s="36" t="s">
        <v>98</v>
      </c>
      <c r="AB5" s="36" t="s">
        <v>57</v>
      </c>
      <c r="AC5" s="36"/>
      <c r="AD5" s="36" t="s">
        <v>99</v>
      </c>
      <c r="AE5" s="36" t="s">
        <v>99</v>
      </c>
      <c r="AF5" s="36" t="s">
        <v>32</v>
      </c>
      <c r="AG5" s="36"/>
      <c r="AH5" s="36">
        <v>10</v>
      </c>
      <c r="AI5" s="36" t="s">
        <v>32</v>
      </c>
    </row>
    <row r="6" hidden="1" spans="1:35">
      <c r="A6" s="38">
        <f>SUMIFS(装箱指令单批量导入!E:E,装箱指令单批量导入!D:D,Z6,装箱指令单批量导入!A:A,D6)</f>
        <v>20</v>
      </c>
      <c r="B6" s="38">
        <f t="shared" si="0"/>
        <v>0</v>
      </c>
      <c r="C6" s="36" t="s">
        <v>88</v>
      </c>
      <c r="D6" s="36" t="s">
        <v>29</v>
      </c>
      <c r="E6" s="36" t="s">
        <v>19</v>
      </c>
      <c r="F6" s="36" t="s">
        <v>30</v>
      </c>
      <c r="G6" s="36" t="s">
        <v>89</v>
      </c>
      <c r="H6" s="36" t="s">
        <v>90</v>
      </c>
      <c r="I6" s="36" t="s">
        <v>91</v>
      </c>
      <c r="J6" s="36" t="s">
        <v>92</v>
      </c>
      <c r="K6" s="36">
        <v>20</v>
      </c>
      <c r="L6" s="36" t="s">
        <v>93</v>
      </c>
      <c r="M6" s="36">
        <v>0</v>
      </c>
      <c r="N6" s="36" t="s">
        <v>32</v>
      </c>
      <c r="O6" s="36" t="s">
        <v>94</v>
      </c>
      <c r="P6" s="36" t="s">
        <v>19</v>
      </c>
      <c r="Q6" s="36" t="s">
        <v>95</v>
      </c>
      <c r="R6" s="36" t="s">
        <v>95</v>
      </c>
      <c r="S6" s="36"/>
      <c r="T6" s="36"/>
      <c r="U6" s="36" t="s">
        <v>25</v>
      </c>
      <c r="V6" s="36" t="s">
        <v>96</v>
      </c>
      <c r="W6" s="36" t="s">
        <v>97</v>
      </c>
      <c r="X6" s="36"/>
      <c r="Y6" s="36"/>
      <c r="Z6" s="36" t="s">
        <v>36</v>
      </c>
      <c r="AA6" s="36" t="s">
        <v>103</v>
      </c>
      <c r="AB6" s="36" t="s">
        <v>52</v>
      </c>
      <c r="AC6" s="36"/>
      <c r="AD6" s="36" t="s">
        <v>99</v>
      </c>
      <c r="AE6" s="36" t="s">
        <v>99</v>
      </c>
      <c r="AF6" s="36" t="s">
        <v>32</v>
      </c>
      <c r="AG6" s="36"/>
      <c r="AH6" s="36">
        <v>20</v>
      </c>
      <c r="AI6" s="36" t="s">
        <v>32</v>
      </c>
    </row>
    <row r="7" hidden="1" spans="1:35">
      <c r="A7" s="38">
        <f>SUMIFS(装箱指令单批量导入!E:E,装箱指令单批量导入!D:D,Z7,装箱指令单批量导入!A:A,D7)</f>
        <v>45</v>
      </c>
      <c r="B7" s="38">
        <f t="shared" si="0"/>
        <v>0</v>
      </c>
      <c r="C7" s="36" t="s">
        <v>88</v>
      </c>
      <c r="D7" s="36" t="s">
        <v>29</v>
      </c>
      <c r="E7" s="36" t="s">
        <v>19</v>
      </c>
      <c r="F7" s="36" t="s">
        <v>30</v>
      </c>
      <c r="G7" s="36" t="s">
        <v>89</v>
      </c>
      <c r="H7" s="36" t="s">
        <v>90</v>
      </c>
      <c r="I7" s="36" t="s">
        <v>91</v>
      </c>
      <c r="J7" s="36" t="s">
        <v>92</v>
      </c>
      <c r="K7" s="36">
        <v>45</v>
      </c>
      <c r="L7" s="36" t="s">
        <v>104</v>
      </c>
      <c r="M7" s="36">
        <v>0</v>
      </c>
      <c r="N7" s="36" t="s">
        <v>32</v>
      </c>
      <c r="O7" s="36" t="s">
        <v>94</v>
      </c>
      <c r="P7" s="36" t="s">
        <v>19</v>
      </c>
      <c r="Q7" s="36" t="s">
        <v>95</v>
      </c>
      <c r="R7" s="36" t="s">
        <v>95</v>
      </c>
      <c r="S7" s="36"/>
      <c r="T7" s="36"/>
      <c r="U7" s="36" t="s">
        <v>25</v>
      </c>
      <c r="V7" s="36" t="s">
        <v>96</v>
      </c>
      <c r="W7" s="36" t="s">
        <v>97</v>
      </c>
      <c r="X7" s="36"/>
      <c r="Y7" s="36"/>
      <c r="Z7" s="36" t="s">
        <v>37</v>
      </c>
      <c r="AA7" s="36" t="s">
        <v>103</v>
      </c>
      <c r="AB7" s="36" t="s">
        <v>53</v>
      </c>
      <c r="AC7" s="36"/>
      <c r="AD7" s="36" t="s">
        <v>99</v>
      </c>
      <c r="AE7" s="36" t="s">
        <v>99</v>
      </c>
      <c r="AF7" s="36" t="s">
        <v>32</v>
      </c>
      <c r="AG7" s="36"/>
      <c r="AH7" s="36">
        <v>45</v>
      </c>
      <c r="AI7" s="36" t="s">
        <v>32</v>
      </c>
    </row>
    <row r="8" hidden="1" spans="1:35">
      <c r="A8" s="38">
        <f>SUMIFS(装箱指令单批量导入!E:E,装箱指令单批量导入!D:D,Z8,装箱指令单批量导入!A:A,D8)</f>
        <v>43</v>
      </c>
      <c r="B8" s="38">
        <f t="shared" si="0"/>
        <v>0</v>
      </c>
      <c r="C8" s="36" t="s">
        <v>88</v>
      </c>
      <c r="D8" s="36" t="s">
        <v>29</v>
      </c>
      <c r="E8" s="36" t="s">
        <v>19</v>
      </c>
      <c r="F8" s="36" t="s">
        <v>30</v>
      </c>
      <c r="G8" s="36" t="s">
        <v>89</v>
      </c>
      <c r="H8" s="36" t="s">
        <v>90</v>
      </c>
      <c r="I8" s="36" t="s">
        <v>91</v>
      </c>
      <c r="J8" s="36" t="s">
        <v>92</v>
      </c>
      <c r="K8" s="36">
        <v>43</v>
      </c>
      <c r="L8" s="36" t="s">
        <v>100</v>
      </c>
      <c r="M8" s="36">
        <v>0</v>
      </c>
      <c r="N8" s="36" t="s">
        <v>32</v>
      </c>
      <c r="O8" s="36" t="s">
        <v>94</v>
      </c>
      <c r="P8" s="36" t="s">
        <v>19</v>
      </c>
      <c r="Q8" s="36" t="s">
        <v>95</v>
      </c>
      <c r="R8" s="36" t="s">
        <v>95</v>
      </c>
      <c r="S8" s="36"/>
      <c r="T8" s="36"/>
      <c r="U8" s="36" t="s">
        <v>25</v>
      </c>
      <c r="V8" s="36" t="s">
        <v>96</v>
      </c>
      <c r="W8" s="36" t="s">
        <v>97</v>
      </c>
      <c r="X8" s="36"/>
      <c r="Y8" s="36"/>
      <c r="Z8" s="36" t="s">
        <v>38</v>
      </c>
      <c r="AA8" s="36" t="s">
        <v>103</v>
      </c>
      <c r="AB8" s="36" t="s">
        <v>54</v>
      </c>
      <c r="AC8" s="36"/>
      <c r="AD8" s="36" t="s">
        <v>99</v>
      </c>
      <c r="AE8" s="36" t="s">
        <v>99</v>
      </c>
      <c r="AF8" s="36" t="s">
        <v>32</v>
      </c>
      <c r="AG8" s="36"/>
      <c r="AH8" s="36">
        <v>43</v>
      </c>
      <c r="AI8" s="36" t="s">
        <v>32</v>
      </c>
    </row>
    <row r="9" hidden="1" spans="1:35">
      <c r="A9" s="38">
        <f>SUMIFS(装箱指令单批量导入!E:E,装箱指令单批量导入!D:D,Z9,装箱指令单批量导入!A:A,D9)</f>
        <v>10</v>
      </c>
      <c r="B9" s="38">
        <f t="shared" si="0"/>
        <v>0</v>
      </c>
      <c r="C9" s="36" t="s">
        <v>88</v>
      </c>
      <c r="D9" s="36" t="s">
        <v>29</v>
      </c>
      <c r="E9" s="36" t="s">
        <v>19</v>
      </c>
      <c r="F9" s="36" t="s">
        <v>30</v>
      </c>
      <c r="G9" s="36" t="s">
        <v>89</v>
      </c>
      <c r="H9" s="36" t="s">
        <v>90</v>
      </c>
      <c r="I9" s="36" t="s">
        <v>91</v>
      </c>
      <c r="J9" s="36" t="s">
        <v>92</v>
      </c>
      <c r="K9" s="36">
        <v>10</v>
      </c>
      <c r="L9" s="36" t="s">
        <v>102</v>
      </c>
      <c r="M9" s="36">
        <v>0</v>
      </c>
      <c r="N9" s="36" t="s">
        <v>32</v>
      </c>
      <c r="O9" s="36" t="s">
        <v>94</v>
      </c>
      <c r="P9" s="36" t="s">
        <v>19</v>
      </c>
      <c r="Q9" s="36" t="s">
        <v>95</v>
      </c>
      <c r="R9" s="36" t="s">
        <v>95</v>
      </c>
      <c r="S9" s="36"/>
      <c r="T9" s="36"/>
      <c r="U9" s="36" t="s">
        <v>25</v>
      </c>
      <c r="V9" s="36" t="s">
        <v>96</v>
      </c>
      <c r="W9" s="36" t="s">
        <v>97</v>
      </c>
      <c r="X9" s="36"/>
      <c r="Y9" s="36"/>
      <c r="Z9" s="36" t="s">
        <v>39</v>
      </c>
      <c r="AA9" s="36" t="s">
        <v>103</v>
      </c>
      <c r="AB9" s="36" t="s">
        <v>57</v>
      </c>
      <c r="AC9" s="36"/>
      <c r="AD9" s="36" t="s">
        <v>99</v>
      </c>
      <c r="AE9" s="36" t="s">
        <v>99</v>
      </c>
      <c r="AF9" s="36" t="s">
        <v>32</v>
      </c>
      <c r="AG9" s="36"/>
      <c r="AH9" s="36">
        <v>10</v>
      </c>
      <c r="AI9" s="36" t="s">
        <v>32</v>
      </c>
    </row>
    <row r="10" spans="1:35">
      <c r="A10" s="38">
        <f>SUMIFS(装箱指令单批量导入!E:E,装箱指令单批量导入!D:D,Z10,装箱指令单批量导入!A:A,D10)</f>
        <v>28</v>
      </c>
      <c r="B10" s="38">
        <f t="shared" si="0"/>
        <v>0</v>
      </c>
      <c r="C10" s="36" t="s">
        <v>88</v>
      </c>
      <c r="D10" s="36" t="s">
        <v>40</v>
      </c>
      <c r="E10" s="36" t="s">
        <v>19</v>
      </c>
      <c r="F10" s="36" t="s">
        <v>41</v>
      </c>
      <c r="G10" s="36" t="s">
        <v>105</v>
      </c>
      <c r="H10" s="36" t="s">
        <v>90</v>
      </c>
      <c r="I10" s="36" t="s">
        <v>91</v>
      </c>
      <c r="J10" s="36" t="s">
        <v>106</v>
      </c>
      <c r="K10" s="36">
        <v>28</v>
      </c>
      <c r="L10" s="36" t="s">
        <v>107</v>
      </c>
      <c r="M10" s="36">
        <v>0</v>
      </c>
      <c r="N10" s="36" t="s">
        <v>32</v>
      </c>
      <c r="O10" s="36" t="s">
        <v>94</v>
      </c>
      <c r="P10" s="36" t="s">
        <v>19</v>
      </c>
      <c r="Q10" s="36" t="s">
        <v>108</v>
      </c>
      <c r="R10" s="36" t="s">
        <v>108</v>
      </c>
      <c r="S10" s="36"/>
      <c r="T10" s="36"/>
      <c r="U10" s="36" t="s">
        <v>25</v>
      </c>
      <c r="V10" s="36" t="s">
        <v>96</v>
      </c>
      <c r="W10" s="36" t="s">
        <v>97</v>
      </c>
      <c r="X10" s="36"/>
      <c r="Y10" s="36"/>
      <c r="Z10" s="36" t="s">
        <v>42</v>
      </c>
      <c r="AA10" s="36" t="s">
        <v>103</v>
      </c>
      <c r="AB10" s="36" t="s">
        <v>52</v>
      </c>
      <c r="AC10" s="36"/>
      <c r="AD10" s="36" t="s">
        <v>99</v>
      </c>
      <c r="AE10" s="36" t="s">
        <v>99</v>
      </c>
      <c r="AF10" s="36" t="s">
        <v>32</v>
      </c>
      <c r="AG10" s="36"/>
      <c r="AH10" s="36">
        <v>28</v>
      </c>
      <c r="AI10" s="36" t="s">
        <v>32</v>
      </c>
    </row>
    <row r="11" spans="1:35">
      <c r="A11" s="38">
        <f>SUMIFS(装箱指令单批量导入!E:E,装箱指令单批量导入!D:D,Z11,装箱指令单批量导入!A:A,D11)</f>
        <v>37</v>
      </c>
      <c r="B11" s="38">
        <f t="shared" si="0"/>
        <v>0</v>
      </c>
      <c r="C11" s="36" t="s">
        <v>88</v>
      </c>
      <c r="D11" s="36" t="s">
        <v>40</v>
      </c>
      <c r="E11" s="36" t="s">
        <v>19</v>
      </c>
      <c r="F11" s="36" t="s">
        <v>41</v>
      </c>
      <c r="G11" s="36" t="s">
        <v>105</v>
      </c>
      <c r="H11" s="36" t="s">
        <v>90</v>
      </c>
      <c r="I11" s="36" t="s">
        <v>91</v>
      </c>
      <c r="J11" s="36" t="s">
        <v>106</v>
      </c>
      <c r="K11" s="36">
        <v>37</v>
      </c>
      <c r="L11" s="36" t="s">
        <v>109</v>
      </c>
      <c r="M11" s="36">
        <v>0</v>
      </c>
      <c r="N11" s="36" t="s">
        <v>32</v>
      </c>
      <c r="O11" s="36" t="s">
        <v>94</v>
      </c>
      <c r="P11" s="36" t="s">
        <v>19</v>
      </c>
      <c r="Q11" s="36" t="s">
        <v>108</v>
      </c>
      <c r="R11" s="36" t="s">
        <v>108</v>
      </c>
      <c r="S11" s="36"/>
      <c r="T11" s="36"/>
      <c r="U11" s="36" t="s">
        <v>25</v>
      </c>
      <c r="V11" s="36" t="s">
        <v>96</v>
      </c>
      <c r="W11" s="36" t="s">
        <v>97</v>
      </c>
      <c r="X11" s="36"/>
      <c r="Y11" s="36"/>
      <c r="Z11" s="36" t="s">
        <v>43</v>
      </c>
      <c r="AA11" s="36" t="s">
        <v>103</v>
      </c>
      <c r="AB11" s="36" t="s">
        <v>53</v>
      </c>
      <c r="AC11" s="36"/>
      <c r="AD11" s="36" t="s">
        <v>99</v>
      </c>
      <c r="AE11" s="36" t="s">
        <v>99</v>
      </c>
      <c r="AF11" s="36" t="s">
        <v>32</v>
      </c>
      <c r="AG11" s="36"/>
      <c r="AH11" s="36">
        <v>37</v>
      </c>
      <c r="AI11" s="36" t="s">
        <v>32</v>
      </c>
    </row>
    <row r="12" spans="1:35">
      <c r="A12" s="38">
        <f>SUMIFS(装箱指令单批量导入!E:E,装箱指令单批量导入!D:D,Z12,装箱指令单批量导入!A:A,D12)</f>
        <v>17</v>
      </c>
      <c r="B12" s="38">
        <f t="shared" si="0"/>
        <v>0</v>
      </c>
      <c r="C12" s="36" t="s">
        <v>88</v>
      </c>
      <c r="D12" s="36" t="s">
        <v>40</v>
      </c>
      <c r="E12" s="36" t="s">
        <v>19</v>
      </c>
      <c r="F12" s="36" t="s">
        <v>41</v>
      </c>
      <c r="G12" s="36" t="s">
        <v>105</v>
      </c>
      <c r="H12" s="36" t="s">
        <v>90</v>
      </c>
      <c r="I12" s="36" t="s">
        <v>91</v>
      </c>
      <c r="J12" s="36" t="s">
        <v>106</v>
      </c>
      <c r="K12" s="36">
        <v>17</v>
      </c>
      <c r="L12" s="36" t="s">
        <v>110</v>
      </c>
      <c r="M12" s="36">
        <v>0</v>
      </c>
      <c r="N12" s="36" t="s">
        <v>32</v>
      </c>
      <c r="O12" s="36" t="s">
        <v>94</v>
      </c>
      <c r="P12" s="36" t="s">
        <v>19</v>
      </c>
      <c r="Q12" s="36" t="s">
        <v>108</v>
      </c>
      <c r="R12" s="36" t="s">
        <v>108</v>
      </c>
      <c r="S12" s="36"/>
      <c r="T12" s="36"/>
      <c r="U12" s="36" t="s">
        <v>25</v>
      </c>
      <c r="V12" s="36" t="s">
        <v>96</v>
      </c>
      <c r="W12" s="36" t="s">
        <v>97</v>
      </c>
      <c r="X12" s="36"/>
      <c r="Y12" s="36"/>
      <c r="Z12" s="36" t="s">
        <v>44</v>
      </c>
      <c r="AA12" s="36" t="s">
        <v>103</v>
      </c>
      <c r="AB12" s="36" t="s">
        <v>54</v>
      </c>
      <c r="AC12" s="36"/>
      <c r="AD12" s="36" t="s">
        <v>99</v>
      </c>
      <c r="AE12" s="36" t="s">
        <v>99</v>
      </c>
      <c r="AF12" s="36" t="s">
        <v>32</v>
      </c>
      <c r="AG12" s="36"/>
      <c r="AH12" s="36">
        <v>17</v>
      </c>
      <c r="AI12" s="36" t="s">
        <v>32</v>
      </c>
    </row>
    <row r="13" spans="1:35">
      <c r="A13" s="38">
        <f>SUMIFS(装箱指令单批量导入!E:E,装箱指令单批量导入!D:D,Z13,装箱指令单批量导入!A:A,D13)</f>
        <v>10</v>
      </c>
      <c r="B13" s="38">
        <f t="shared" si="0"/>
        <v>0</v>
      </c>
      <c r="C13" s="36" t="s">
        <v>88</v>
      </c>
      <c r="D13" s="36" t="s">
        <v>40</v>
      </c>
      <c r="E13" s="36" t="s">
        <v>19</v>
      </c>
      <c r="F13" s="36" t="s">
        <v>41</v>
      </c>
      <c r="G13" s="36" t="s">
        <v>105</v>
      </c>
      <c r="H13" s="36" t="s">
        <v>90</v>
      </c>
      <c r="I13" s="36" t="s">
        <v>91</v>
      </c>
      <c r="J13" s="36" t="s">
        <v>106</v>
      </c>
      <c r="K13" s="36">
        <v>10</v>
      </c>
      <c r="L13" s="36" t="s">
        <v>111</v>
      </c>
      <c r="M13" s="36">
        <v>0</v>
      </c>
      <c r="N13" s="36" t="s">
        <v>32</v>
      </c>
      <c r="O13" s="36" t="s">
        <v>94</v>
      </c>
      <c r="P13" s="36" t="s">
        <v>19</v>
      </c>
      <c r="Q13" s="36" t="s">
        <v>108</v>
      </c>
      <c r="R13" s="36" t="s">
        <v>108</v>
      </c>
      <c r="S13" s="36"/>
      <c r="T13" s="36"/>
      <c r="U13" s="36" t="s">
        <v>25</v>
      </c>
      <c r="V13" s="36" t="s">
        <v>96</v>
      </c>
      <c r="W13" s="36" t="s">
        <v>97</v>
      </c>
      <c r="X13" s="36"/>
      <c r="Y13" s="36"/>
      <c r="Z13" s="36" t="s">
        <v>45</v>
      </c>
      <c r="AA13" s="36" t="s">
        <v>103</v>
      </c>
      <c r="AB13" s="36" t="s">
        <v>55</v>
      </c>
      <c r="AC13" s="36"/>
      <c r="AD13" s="36" t="s">
        <v>99</v>
      </c>
      <c r="AE13" s="36" t="s">
        <v>99</v>
      </c>
      <c r="AF13" s="36" t="s">
        <v>32</v>
      </c>
      <c r="AG13" s="36"/>
      <c r="AH13" s="36">
        <v>10</v>
      </c>
      <c r="AI13" s="36" t="s">
        <v>32</v>
      </c>
    </row>
    <row r="14" hidden="1" spans="1:35">
      <c r="A14" s="38">
        <f>SUMIFS(装箱指令单批量导入!E:E,装箱指令单批量导入!D:D,Z14,装箱指令单批量导入!A:A,D14)</f>
        <v>25</v>
      </c>
      <c r="B14" s="38">
        <f t="shared" si="0"/>
        <v>0</v>
      </c>
      <c r="C14" s="36" t="s">
        <v>88</v>
      </c>
      <c r="D14" s="36" t="s">
        <v>15</v>
      </c>
      <c r="E14" s="36" t="s">
        <v>19</v>
      </c>
      <c r="F14" s="36" t="s">
        <v>17</v>
      </c>
      <c r="G14" s="36" t="s">
        <v>89</v>
      </c>
      <c r="H14" s="36" t="s">
        <v>90</v>
      </c>
      <c r="I14" s="36" t="s">
        <v>91</v>
      </c>
      <c r="J14" s="36" t="s">
        <v>112</v>
      </c>
      <c r="K14" s="36">
        <v>25</v>
      </c>
      <c r="L14" s="36" t="s">
        <v>113</v>
      </c>
      <c r="M14" s="36">
        <v>0</v>
      </c>
      <c r="N14" s="36" t="s">
        <v>20</v>
      </c>
      <c r="O14" s="36" t="s">
        <v>94</v>
      </c>
      <c r="P14" s="36" t="s">
        <v>19</v>
      </c>
      <c r="Q14" s="36" t="s">
        <v>114</v>
      </c>
      <c r="R14" s="36" t="s">
        <v>114</v>
      </c>
      <c r="S14" s="36"/>
      <c r="T14" s="36"/>
      <c r="U14" s="36" t="s">
        <v>25</v>
      </c>
      <c r="V14" s="36" t="s">
        <v>96</v>
      </c>
      <c r="W14" s="36" t="s">
        <v>115</v>
      </c>
      <c r="X14" s="36"/>
      <c r="Y14" s="36"/>
      <c r="Z14" s="36" t="s">
        <v>18</v>
      </c>
      <c r="AA14" s="36" t="s">
        <v>98</v>
      </c>
      <c r="AB14" s="36" t="s">
        <v>52</v>
      </c>
      <c r="AC14" s="36" t="s">
        <v>116</v>
      </c>
      <c r="AD14" s="36" t="s">
        <v>99</v>
      </c>
      <c r="AE14" s="36" t="s">
        <v>99</v>
      </c>
      <c r="AF14" s="36" t="s">
        <v>32</v>
      </c>
      <c r="AG14" s="36"/>
      <c r="AH14" s="36">
        <v>25</v>
      </c>
      <c r="AI14" s="36" t="s">
        <v>32</v>
      </c>
    </row>
    <row r="15" hidden="1" spans="1:35">
      <c r="A15" s="38">
        <f>SUMIFS(装箱指令单批量导入!E:E,装箱指令单批量导入!D:D,Z15,装箱指令单批量导入!A:A,D15)</f>
        <v>44</v>
      </c>
      <c r="B15" s="38">
        <f t="shared" si="0"/>
        <v>0</v>
      </c>
      <c r="C15" s="36" t="s">
        <v>88</v>
      </c>
      <c r="D15" s="36" t="s">
        <v>15</v>
      </c>
      <c r="E15" s="36" t="s">
        <v>19</v>
      </c>
      <c r="F15" s="36" t="s">
        <v>17</v>
      </c>
      <c r="G15" s="36" t="s">
        <v>89</v>
      </c>
      <c r="H15" s="36" t="s">
        <v>90</v>
      </c>
      <c r="I15" s="36" t="s">
        <v>91</v>
      </c>
      <c r="J15" s="36" t="s">
        <v>112</v>
      </c>
      <c r="K15" s="36">
        <v>44</v>
      </c>
      <c r="L15" s="36" t="s">
        <v>117</v>
      </c>
      <c r="M15" s="36">
        <v>0</v>
      </c>
      <c r="N15" s="36" t="s">
        <v>20</v>
      </c>
      <c r="O15" s="36" t="s">
        <v>94</v>
      </c>
      <c r="P15" s="36" t="s">
        <v>19</v>
      </c>
      <c r="Q15" s="36" t="s">
        <v>114</v>
      </c>
      <c r="R15" s="36" t="s">
        <v>114</v>
      </c>
      <c r="S15" s="36"/>
      <c r="T15" s="36"/>
      <c r="U15" s="36" t="s">
        <v>25</v>
      </c>
      <c r="V15" s="36" t="s">
        <v>96</v>
      </c>
      <c r="W15" s="36" t="s">
        <v>115</v>
      </c>
      <c r="X15" s="36"/>
      <c r="Y15" s="36"/>
      <c r="Z15" s="36" t="s">
        <v>22</v>
      </c>
      <c r="AA15" s="36" t="s">
        <v>98</v>
      </c>
      <c r="AB15" s="36" t="s">
        <v>53</v>
      </c>
      <c r="AC15" s="36" t="s">
        <v>116</v>
      </c>
      <c r="AD15" s="36" t="s">
        <v>99</v>
      </c>
      <c r="AE15" s="36" t="s">
        <v>99</v>
      </c>
      <c r="AF15" s="36" t="s">
        <v>32</v>
      </c>
      <c r="AG15" s="36"/>
      <c r="AH15" s="36">
        <v>44</v>
      </c>
      <c r="AI15" s="36" t="s">
        <v>32</v>
      </c>
    </row>
    <row r="16" hidden="1" spans="1:35">
      <c r="A16" s="38">
        <f>SUMIFS(装箱指令单批量导入!E:E,装箱指令单批量导入!D:D,Z16,装箱指令单批量导入!A:A,D16)</f>
        <v>34</v>
      </c>
      <c r="B16" s="38">
        <f t="shared" si="0"/>
        <v>0</v>
      </c>
      <c r="C16" s="36" t="s">
        <v>88</v>
      </c>
      <c r="D16" s="36" t="s">
        <v>15</v>
      </c>
      <c r="E16" s="36" t="s">
        <v>19</v>
      </c>
      <c r="F16" s="36" t="s">
        <v>17</v>
      </c>
      <c r="G16" s="36" t="s">
        <v>89</v>
      </c>
      <c r="H16" s="36" t="s">
        <v>90</v>
      </c>
      <c r="I16" s="36" t="s">
        <v>91</v>
      </c>
      <c r="J16" s="36" t="s">
        <v>112</v>
      </c>
      <c r="K16" s="36">
        <v>34</v>
      </c>
      <c r="L16" s="36" t="s">
        <v>118</v>
      </c>
      <c r="M16" s="36">
        <v>0</v>
      </c>
      <c r="N16" s="36" t="s">
        <v>20</v>
      </c>
      <c r="O16" s="36" t="s">
        <v>94</v>
      </c>
      <c r="P16" s="36" t="s">
        <v>19</v>
      </c>
      <c r="Q16" s="36" t="s">
        <v>114</v>
      </c>
      <c r="R16" s="36" t="s">
        <v>114</v>
      </c>
      <c r="S16" s="36"/>
      <c r="T16" s="36"/>
      <c r="U16" s="36" t="s">
        <v>25</v>
      </c>
      <c r="V16" s="36" t="s">
        <v>96</v>
      </c>
      <c r="W16" s="36" t="s">
        <v>115</v>
      </c>
      <c r="X16" s="36"/>
      <c r="Y16" s="36"/>
      <c r="Z16" s="36" t="s">
        <v>23</v>
      </c>
      <c r="AA16" s="36" t="s">
        <v>98</v>
      </c>
      <c r="AB16" s="36" t="s">
        <v>54</v>
      </c>
      <c r="AC16" s="36" t="s">
        <v>116</v>
      </c>
      <c r="AD16" s="36" t="s">
        <v>99</v>
      </c>
      <c r="AE16" s="36" t="s">
        <v>99</v>
      </c>
      <c r="AF16" s="36" t="s">
        <v>32</v>
      </c>
      <c r="AG16" s="36"/>
      <c r="AH16" s="36">
        <v>34</v>
      </c>
      <c r="AI16" s="36" t="s">
        <v>32</v>
      </c>
    </row>
    <row r="17" hidden="1" spans="1:35">
      <c r="A17" s="38">
        <f>SUMIFS(装箱指令单批量导入!E:E,装箱指令单批量导入!D:D,Z17,装箱指令单批量导入!A:A,D17)</f>
        <v>15</v>
      </c>
      <c r="B17" s="38">
        <f t="shared" si="0"/>
        <v>0</v>
      </c>
      <c r="C17" s="36" t="s">
        <v>88</v>
      </c>
      <c r="D17" s="36" t="s">
        <v>15</v>
      </c>
      <c r="E17" s="36" t="s">
        <v>19</v>
      </c>
      <c r="F17" s="36" t="s">
        <v>17</v>
      </c>
      <c r="G17" s="36" t="s">
        <v>89</v>
      </c>
      <c r="H17" s="36" t="s">
        <v>90</v>
      </c>
      <c r="I17" s="36" t="s">
        <v>91</v>
      </c>
      <c r="J17" s="36" t="s">
        <v>112</v>
      </c>
      <c r="K17" s="36">
        <v>15</v>
      </c>
      <c r="L17" s="36" t="s">
        <v>119</v>
      </c>
      <c r="M17" s="36">
        <v>0</v>
      </c>
      <c r="N17" s="36" t="s">
        <v>20</v>
      </c>
      <c r="O17" s="36" t="s">
        <v>94</v>
      </c>
      <c r="P17" s="36" t="s">
        <v>19</v>
      </c>
      <c r="Q17" s="36" t="s">
        <v>114</v>
      </c>
      <c r="R17" s="36" t="s">
        <v>114</v>
      </c>
      <c r="S17" s="36"/>
      <c r="T17" s="36"/>
      <c r="U17" s="36" t="s">
        <v>25</v>
      </c>
      <c r="V17" s="36" t="s">
        <v>96</v>
      </c>
      <c r="W17" s="36" t="s">
        <v>115</v>
      </c>
      <c r="X17" s="36"/>
      <c r="Y17" s="36"/>
      <c r="Z17" s="36" t="s">
        <v>24</v>
      </c>
      <c r="AA17" s="36" t="s">
        <v>98</v>
      </c>
      <c r="AB17" s="36" t="s">
        <v>55</v>
      </c>
      <c r="AC17" s="36" t="s">
        <v>116</v>
      </c>
      <c r="AD17" s="36" t="s">
        <v>99</v>
      </c>
      <c r="AE17" s="36" t="s">
        <v>99</v>
      </c>
      <c r="AF17" s="36" t="s">
        <v>32</v>
      </c>
      <c r="AG17" s="36"/>
      <c r="AH17" s="36">
        <v>15</v>
      </c>
      <c r="AI17" s="36" t="s">
        <v>32</v>
      </c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120</v>
      </c>
      <c r="B3" t="s">
        <v>121</v>
      </c>
      <c r="C3" t="s">
        <v>50</v>
      </c>
      <c r="D3" t="s">
        <v>122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123</v>
      </c>
      <c r="D4" t="s">
        <v>124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123</v>
      </c>
      <c r="D5" t="s">
        <v>125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123</v>
      </c>
      <c r="D6" t="s">
        <v>126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123</v>
      </c>
      <c r="D7" t="s">
        <v>127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123</v>
      </c>
      <c r="D8" t="s">
        <v>128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123</v>
      </c>
      <c r="D9" t="s">
        <v>129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123</v>
      </c>
      <c r="D10" t="s">
        <v>130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123</v>
      </c>
      <c r="D11" t="s">
        <v>131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123</v>
      </c>
      <c r="D12" t="s">
        <v>132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123</v>
      </c>
      <c r="D13" t="s">
        <v>133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123</v>
      </c>
      <c r="D14" t="s">
        <v>134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123</v>
      </c>
      <c r="D15" t="s">
        <v>135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123</v>
      </c>
      <c r="D16" t="s">
        <v>136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123</v>
      </c>
      <c r="D17" t="s">
        <v>137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123</v>
      </c>
      <c r="D18" t="s">
        <v>138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123</v>
      </c>
      <c r="D19" t="s">
        <v>139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123</v>
      </c>
      <c r="D20" t="s">
        <v>140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123</v>
      </c>
      <c r="D21" t="s">
        <v>141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123</v>
      </c>
      <c r="D22" t="s">
        <v>142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123</v>
      </c>
      <c r="D23" t="s">
        <v>143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123</v>
      </c>
      <c r="D24" t="s">
        <v>144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123</v>
      </c>
      <c r="D25" t="s">
        <v>145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123</v>
      </c>
      <c r="D26" t="s">
        <v>146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123</v>
      </c>
      <c r="D27" t="s">
        <v>147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123</v>
      </c>
      <c r="D28" t="s">
        <v>148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123</v>
      </c>
      <c r="D29" t="s">
        <v>149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123</v>
      </c>
      <c r="D30" t="s">
        <v>150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123</v>
      </c>
      <c r="D31" t="s">
        <v>151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123</v>
      </c>
      <c r="D32" t="s">
        <v>152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123</v>
      </c>
      <c r="D33" t="s">
        <v>153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123</v>
      </c>
      <c r="D34" t="s">
        <v>154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123</v>
      </c>
      <c r="D35" t="s">
        <v>155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123</v>
      </c>
      <c r="D36" t="s">
        <v>156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123</v>
      </c>
      <c r="D37" t="s">
        <v>157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123</v>
      </c>
      <c r="D38" t="s">
        <v>158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123</v>
      </c>
      <c r="D39" t="s">
        <v>159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123</v>
      </c>
      <c r="D40" t="s">
        <v>160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123</v>
      </c>
      <c r="D41" t="s">
        <v>161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123</v>
      </c>
      <c r="D42" t="s">
        <v>162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123</v>
      </c>
      <c r="D43" t="s">
        <v>163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123</v>
      </c>
      <c r="D44" t="s">
        <v>164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123</v>
      </c>
      <c r="D45" t="s">
        <v>165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50</v>
      </c>
      <c r="D46" t="s">
        <v>124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50</v>
      </c>
      <c r="D47" t="s">
        <v>125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50</v>
      </c>
      <c r="D48" t="s">
        <v>126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50</v>
      </c>
      <c r="D49" t="s">
        <v>127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50</v>
      </c>
      <c r="D50" t="s">
        <v>128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50</v>
      </c>
      <c r="D51" t="s">
        <v>129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50</v>
      </c>
      <c r="D52" t="s">
        <v>130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50</v>
      </c>
      <c r="D53" t="s">
        <v>131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50</v>
      </c>
      <c r="D54" t="s">
        <v>132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50</v>
      </c>
      <c r="D55" t="s">
        <v>133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50</v>
      </c>
      <c r="D56" t="s">
        <v>134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50</v>
      </c>
      <c r="D57" t="s">
        <v>135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50</v>
      </c>
      <c r="D58" t="s">
        <v>136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50</v>
      </c>
      <c r="D59" t="s">
        <v>137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50</v>
      </c>
      <c r="D60" t="s">
        <v>138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50</v>
      </c>
      <c r="D61" t="s">
        <v>139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50</v>
      </c>
      <c r="D62" t="s">
        <v>140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50</v>
      </c>
      <c r="D63" t="s">
        <v>141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50</v>
      </c>
      <c r="D64" t="s">
        <v>142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50</v>
      </c>
      <c r="D65" t="s">
        <v>143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50</v>
      </c>
      <c r="D66" t="s">
        <v>144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50</v>
      </c>
      <c r="D67" t="s">
        <v>145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50</v>
      </c>
      <c r="D68" t="s">
        <v>146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50</v>
      </c>
      <c r="D69" t="s">
        <v>147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50</v>
      </c>
      <c r="D70" t="s">
        <v>148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50</v>
      </c>
      <c r="D71" t="s">
        <v>149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50</v>
      </c>
      <c r="D72" t="s">
        <v>150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50</v>
      </c>
      <c r="D73" t="s">
        <v>151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50</v>
      </c>
      <c r="D74" t="s">
        <v>152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50</v>
      </c>
      <c r="D75" t="s">
        <v>153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50</v>
      </c>
      <c r="D76" t="s">
        <v>154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50</v>
      </c>
      <c r="D77" t="s">
        <v>155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50</v>
      </c>
      <c r="D78" t="s">
        <v>156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50</v>
      </c>
      <c r="D79" t="s">
        <v>157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50</v>
      </c>
      <c r="D80" t="s">
        <v>158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50</v>
      </c>
      <c r="D81" t="s">
        <v>159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50</v>
      </c>
      <c r="D82" t="s">
        <v>160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50</v>
      </c>
      <c r="D83" t="s">
        <v>161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50</v>
      </c>
      <c r="D84" t="s">
        <v>162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50</v>
      </c>
      <c r="D85" t="s">
        <v>163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50</v>
      </c>
      <c r="D86" t="s">
        <v>164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50</v>
      </c>
      <c r="D87" t="s">
        <v>165</v>
      </c>
      <c r="E87">
        <v>0</v>
      </c>
      <c r="F87">
        <f t="shared" si="8"/>
        <v>0</v>
      </c>
    </row>
    <row r="88" spans="1:6">
      <c r="A88" t="str">
        <f t="shared" si="6"/>
        <v>广州期货仓MC104S-0297-A1BK</v>
      </c>
      <c r="B88" t="str">
        <f t="shared" si="7"/>
        <v>广州期货仓M</v>
      </c>
      <c r="C88" t="s">
        <v>17</v>
      </c>
      <c r="D88" t="s">
        <v>124</v>
      </c>
      <c r="E88">
        <v>1</v>
      </c>
      <c r="F88">
        <f t="shared" si="8"/>
        <v>1</v>
      </c>
    </row>
    <row r="89" spans="1:6">
      <c r="A89" t="str">
        <f t="shared" si="6"/>
        <v>广州期货仓XSC104S-0297-A1BK</v>
      </c>
      <c r="B89" t="str">
        <f t="shared" si="7"/>
        <v>广州期货仓XS</v>
      </c>
      <c r="C89" t="s">
        <v>17</v>
      </c>
      <c r="D89" t="s">
        <v>125</v>
      </c>
      <c r="F89">
        <f t="shared" si="8"/>
        <v>0</v>
      </c>
    </row>
    <row r="90" spans="1:6">
      <c r="A90" t="str">
        <f t="shared" si="6"/>
        <v>广州期货仓SC104S-0297-A1BK</v>
      </c>
      <c r="B90" t="str">
        <f t="shared" si="7"/>
        <v>广州期货仓S</v>
      </c>
      <c r="C90" t="s">
        <v>17</v>
      </c>
      <c r="D90" t="s">
        <v>126</v>
      </c>
      <c r="F90">
        <f t="shared" si="8"/>
        <v>0</v>
      </c>
    </row>
    <row r="91" spans="1:6">
      <c r="A91" t="str">
        <f t="shared" si="6"/>
        <v>武汉XLC104S-0297-A1BK</v>
      </c>
      <c r="B91" t="str">
        <f t="shared" si="7"/>
        <v>武汉XL</v>
      </c>
      <c r="C91" t="s">
        <v>17</v>
      </c>
      <c r="D91" t="s">
        <v>127</v>
      </c>
      <c r="F91">
        <f t="shared" si="8"/>
        <v>0</v>
      </c>
    </row>
    <row r="92" spans="1:6">
      <c r="A92" t="str">
        <f t="shared" si="6"/>
        <v>武汉FC104S-0297-A1BK</v>
      </c>
      <c r="B92" t="str">
        <f t="shared" si="7"/>
        <v>武汉F</v>
      </c>
      <c r="C92" t="s">
        <v>17</v>
      </c>
      <c r="D92" t="s">
        <v>128</v>
      </c>
      <c r="F92">
        <f t="shared" si="8"/>
        <v>0</v>
      </c>
    </row>
    <row r="93" spans="1:6">
      <c r="A93" t="str">
        <f t="shared" si="6"/>
        <v>武汉XXLC104S-0297-A1BK</v>
      </c>
      <c r="B93" t="str">
        <f t="shared" si="7"/>
        <v>武汉XXL</v>
      </c>
      <c r="C93" t="s">
        <v>17</v>
      </c>
      <c r="D93" t="s">
        <v>129</v>
      </c>
      <c r="F93">
        <f t="shared" si="8"/>
        <v>0</v>
      </c>
    </row>
    <row r="94" spans="1:6">
      <c r="A94" t="str">
        <f t="shared" si="6"/>
        <v>武汉XSC104S-0297-A1BK</v>
      </c>
      <c r="B94" t="str">
        <f t="shared" si="7"/>
        <v>武汉XS</v>
      </c>
      <c r="C94" t="s">
        <v>17</v>
      </c>
      <c r="D94" t="s">
        <v>130</v>
      </c>
      <c r="F94">
        <f t="shared" ref="F94:F123" si="9">E94</f>
        <v>0</v>
      </c>
    </row>
    <row r="95" spans="1:6">
      <c r="A95" t="str">
        <f t="shared" si="6"/>
        <v>武汉LC104S-0297-A1BK</v>
      </c>
      <c r="B95" t="str">
        <f t="shared" si="7"/>
        <v>武汉L</v>
      </c>
      <c r="C95" t="s">
        <v>17</v>
      </c>
      <c r="D95" t="s">
        <v>131</v>
      </c>
      <c r="F95">
        <f t="shared" si="9"/>
        <v>0</v>
      </c>
    </row>
    <row r="96" spans="1:6">
      <c r="A96" t="str">
        <f t="shared" si="6"/>
        <v>武汉MC104S-0297-A1BK</v>
      </c>
      <c r="B96" t="str">
        <f t="shared" si="7"/>
        <v>武汉M</v>
      </c>
      <c r="C96" t="s">
        <v>17</v>
      </c>
      <c r="D96" t="s">
        <v>132</v>
      </c>
      <c r="F96">
        <f t="shared" si="9"/>
        <v>0</v>
      </c>
    </row>
    <row r="97" spans="1:6">
      <c r="A97" t="str">
        <f t="shared" si="6"/>
        <v>武汉SC104S-0297-A1BK</v>
      </c>
      <c r="B97" t="str">
        <f t="shared" si="7"/>
        <v>武汉S</v>
      </c>
      <c r="C97" t="s">
        <v>17</v>
      </c>
      <c r="D97" t="s">
        <v>133</v>
      </c>
      <c r="F97">
        <f t="shared" si="9"/>
        <v>0</v>
      </c>
    </row>
    <row r="98" spans="1:6">
      <c r="A98" t="str">
        <f t="shared" si="6"/>
        <v>广州期货仓FC104S-0297-A1BK</v>
      </c>
      <c r="B98" t="str">
        <f t="shared" si="7"/>
        <v>广州期货仓F</v>
      </c>
      <c r="C98" t="s">
        <v>17</v>
      </c>
      <c r="D98" t="s">
        <v>134</v>
      </c>
      <c r="F98">
        <f t="shared" si="9"/>
        <v>0</v>
      </c>
    </row>
    <row r="99" spans="1:6">
      <c r="A99" t="str">
        <f t="shared" si="6"/>
        <v>南浦拍照样衣仓XSC104S-0297-A1BK</v>
      </c>
      <c r="B99" t="str">
        <f t="shared" si="7"/>
        <v>南浦拍照样衣仓XS</v>
      </c>
      <c r="C99" t="s">
        <v>17</v>
      </c>
      <c r="D99" t="s">
        <v>135</v>
      </c>
      <c r="F99">
        <f t="shared" si="9"/>
        <v>0</v>
      </c>
    </row>
    <row r="100" spans="1:6">
      <c r="A100" t="str">
        <f t="shared" si="6"/>
        <v>南浦拍照样衣仓MC104S-0297-A1BK</v>
      </c>
      <c r="B100" t="str">
        <f t="shared" si="7"/>
        <v>南浦拍照样衣仓M</v>
      </c>
      <c r="C100" t="s">
        <v>17</v>
      </c>
      <c r="D100" t="s">
        <v>136</v>
      </c>
      <c r="F100">
        <f t="shared" si="9"/>
        <v>0</v>
      </c>
    </row>
    <row r="101" spans="1:6">
      <c r="A101" t="str">
        <f t="shared" ref="A101:A123" si="10">B101&amp;C101</f>
        <v>南浦拍照样衣仓SC104S-0297-A1BK</v>
      </c>
      <c r="B101" t="str">
        <f t="shared" ref="B101:B123" si="11">RIGHT(D101,LEN(D101)-FIND(":",D101,1))</f>
        <v>南浦拍照样衣仓S</v>
      </c>
      <c r="C101" t="s">
        <v>17</v>
      </c>
      <c r="D101" t="s">
        <v>137</v>
      </c>
      <c r="F101">
        <f t="shared" si="9"/>
        <v>0</v>
      </c>
    </row>
    <row r="102" spans="1:6">
      <c r="A102" t="str">
        <f t="shared" si="10"/>
        <v>南浦正品仓FC104S-0297-A1BK</v>
      </c>
      <c r="B102" t="str">
        <f t="shared" si="11"/>
        <v>南浦正品仓F</v>
      </c>
      <c r="C102" t="s">
        <v>17</v>
      </c>
      <c r="D102" t="s">
        <v>138</v>
      </c>
      <c r="E102">
        <v>0</v>
      </c>
      <c r="F102">
        <f t="shared" si="9"/>
        <v>0</v>
      </c>
    </row>
    <row r="103" spans="1:6">
      <c r="A103" t="str">
        <f t="shared" si="10"/>
        <v>广州期货仓XXLC104S-0297-A1BK</v>
      </c>
      <c r="B103" t="str">
        <f t="shared" si="11"/>
        <v>广州期货仓XXL</v>
      </c>
      <c r="C103" t="s">
        <v>17</v>
      </c>
      <c r="D103" t="s">
        <v>139</v>
      </c>
      <c r="F103">
        <f t="shared" si="9"/>
        <v>0</v>
      </c>
    </row>
    <row r="104" spans="1:6">
      <c r="A104" t="str">
        <f t="shared" si="10"/>
        <v>广州期货仓XLC104S-0297-A1BK</v>
      </c>
      <c r="B104" t="str">
        <f t="shared" si="11"/>
        <v>广州期货仓XL</v>
      </c>
      <c r="C104" t="s">
        <v>17</v>
      </c>
      <c r="D104" t="s">
        <v>140</v>
      </c>
      <c r="F104">
        <f t="shared" si="9"/>
        <v>0</v>
      </c>
    </row>
    <row r="105" spans="1:6">
      <c r="A105" t="str">
        <f t="shared" si="10"/>
        <v>广州期货仓LC104S-0297-A1BK</v>
      </c>
      <c r="B105" t="str">
        <f t="shared" si="11"/>
        <v>广州期货仓L</v>
      </c>
      <c r="C105" t="s">
        <v>17</v>
      </c>
      <c r="D105" t="s">
        <v>141</v>
      </c>
      <c r="E105">
        <v>1</v>
      </c>
      <c r="F105">
        <f t="shared" si="9"/>
        <v>1</v>
      </c>
    </row>
    <row r="106" spans="1:6">
      <c r="A106" t="str">
        <f t="shared" si="10"/>
        <v>南浦正品仓XXLC104S-0297-A1BK</v>
      </c>
      <c r="B106" t="str">
        <f t="shared" si="11"/>
        <v>南浦正品仓XXL</v>
      </c>
      <c r="C106" t="s">
        <v>17</v>
      </c>
      <c r="D106" t="s">
        <v>142</v>
      </c>
      <c r="F106">
        <f t="shared" si="9"/>
        <v>0</v>
      </c>
    </row>
    <row r="107" spans="1:6">
      <c r="A107" t="str">
        <f t="shared" si="10"/>
        <v>南浦正品仓XLC104S-0297-A1BK</v>
      </c>
      <c r="B107" t="str">
        <f t="shared" si="11"/>
        <v>南浦正品仓XL</v>
      </c>
      <c r="C107" t="s">
        <v>17</v>
      </c>
      <c r="D107" t="s">
        <v>143</v>
      </c>
      <c r="E107">
        <v>5</v>
      </c>
      <c r="F107">
        <f t="shared" si="9"/>
        <v>5</v>
      </c>
    </row>
    <row r="108" spans="1:6">
      <c r="A108" t="str">
        <f t="shared" si="10"/>
        <v>南浦正品仓LC104S-0297-A1BK</v>
      </c>
      <c r="B108" t="str">
        <f t="shared" si="11"/>
        <v>南浦正品仓L</v>
      </c>
      <c r="C108" t="s">
        <v>17</v>
      </c>
      <c r="D108" t="s">
        <v>144</v>
      </c>
      <c r="E108">
        <v>7</v>
      </c>
      <c r="F108">
        <f t="shared" si="9"/>
        <v>7</v>
      </c>
    </row>
    <row r="109" spans="1:6">
      <c r="A109" t="str">
        <f t="shared" si="10"/>
        <v>南浦正品仓MC104S-0297-A1BK</v>
      </c>
      <c r="B109" t="str">
        <f t="shared" si="11"/>
        <v>南浦正品仓M</v>
      </c>
      <c r="C109" t="s">
        <v>17</v>
      </c>
      <c r="D109" t="s">
        <v>145</v>
      </c>
      <c r="E109">
        <v>13</v>
      </c>
      <c r="F109">
        <f t="shared" si="9"/>
        <v>13</v>
      </c>
    </row>
    <row r="110" spans="1:6">
      <c r="A110" t="str">
        <f t="shared" si="10"/>
        <v>南浦正品仓SC104S-0297-A1BK</v>
      </c>
      <c r="B110" t="str">
        <f t="shared" si="11"/>
        <v>南浦正品仓S</v>
      </c>
      <c r="C110" t="s">
        <v>17</v>
      </c>
      <c r="D110" t="s">
        <v>146</v>
      </c>
      <c r="E110">
        <v>10</v>
      </c>
      <c r="F110">
        <f t="shared" si="9"/>
        <v>10</v>
      </c>
    </row>
    <row r="111" spans="1:6">
      <c r="A111" t="str">
        <f t="shared" si="10"/>
        <v>南浦正品仓XSC104S-0297-A1BK</v>
      </c>
      <c r="B111" t="str">
        <f t="shared" si="11"/>
        <v>南浦正品仓XS</v>
      </c>
      <c r="C111" t="s">
        <v>17</v>
      </c>
      <c r="D111" t="s">
        <v>147</v>
      </c>
      <c r="E111">
        <v>0</v>
      </c>
      <c r="F111">
        <f t="shared" si="9"/>
        <v>0</v>
      </c>
    </row>
    <row r="112" spans="1:6">
      <c r="A112" t="str">
        <f t="shared" si="10"/>
        <v>大货样衣仓XXLC104S-0297-A1BK</v>
      </c>
      <c r="B112" t="str">
        <f t="shared" si="11"/>
        <v>大货样衣仓XXL</v>
      </c>
      <c r="C112" t="s">
        <v>17</v>
      </c>
      <c r="D112" t="s">
        <v>148</v>
      </c>
      <c r="F112">
        <f t="shared" si="9"/>
        <v>0</v>
      </c>
    </row>
    <row r="113" spans="1:6">
      <c r="A113" t="str">
        <f t="shared" si="10"/>
        <v>大货样衣仓MC104S-0297-A1BK</v>
      </c>
      <c r="B113" t="str">
        <f t="shared" si="11"/>
        <v>大货样衣仓M</v>
      </c>
      <c r="C113" t="s">
        <v>17</v>
      </c>
      <c r="D113" t="s">
        <v>149</v>
      </c>
      <c r="E113"/>
      <c r="F113">
        <f t="shared" si="9"/>
        <v>0</v>
      </c>
    </row>
    <row r="114" spans="1:6">
      <c r="A114" t="str">
        <f t="shared" si="10"/>
        <v>大货样衣仓XLC104S-0297-A1BK</v>
      </c>
      <c r="B114" t="str">
        <f t="shared" si="11"/>
        <v>大货样衣仓XL</v>
      </c>
      <c r="C114" t="s">
        <v>17</v>
      </c>
      <c r="D114" t="s">
        <v>150</v>
      </c>
      <c r="F114">
        <f t="shared" si="9"/>
        <v>0</v>
      </c>
    </row>
    <row r="115" spans="1:6">
      <c r="A115" t="str">
        <f t="shared" si="10"/>
        <v>大货样衣仓LC104S-0297-A1BK</v>
      </c>
      <c r="B115" t="str">
        <f t="shared" si="11"/>
        <v>大货样衣仓L</v>
      </c>
      <c r="C115" t="s">
        <v>17</v>
      </c>
      <c r="D115" t="s">
        <v>151</v>
      </c>
      <c r="F115">
        <f t="shared" si="9"/>
        <v>0</v>
      </c>
    </row>
    <row r="116" spans="1:6">
      <c r="A116" t="str">
        <f t="shared" si="10"/>
        <v>大货样衣仓SC104S-0297-A1BK</v>
      </c>
      <c r="B116" t="str">
        <f t="shared" si="11"/>
        <v>大货样衣仓S</v>
      </c>
      <c r="C116" t="s">
        <v>17</v>
      </c>
      <c r="D116" t="s">
        <v>152</v>
      </c>
      <c r="E116">
        <v>1</v>
      </c>
      <c r="F116">
        <f t="shared" si="9"/>
        <v>1</v>
      </c>
    </row>
    <row r="117" spans="1:6">
      <c r="A117" t="str">
        <f t="shared" si="10"/>
        <v>大货样衣仓XSC104S-0297-A1BK</v>
      </c>
      <c r="B117" t="str">
        <f t="shared" si="11"/>
        <v>大货样衣仓XS</v>
      </c>
      <c r="C117" t="s">
        <v>17</v>
      </c>
      <c r="D117" t="s">
        <v>153</v>
      </c>
      <c r="F117">
        <f t="shared" si="9"/>
        <v>0</v>
      </c>
    </row>
    <row r="118" spans="1:6">
      <c r="A118" t="str">
        <f t="shared" si="10"/>
        <v>南浦拍照样衣仓FC104S-0297-A1BK</v>
      </c>
      <c r="B118" t="str">
        <f t="shared" si="11"/>
        <v>南浦拍照样衣仓F</v>
      </c>
      <c r="C118" t="s">
        <v>17</v>
      </c>
      <c r="D118" t="s">
        <v>154</v>
      </c>
      <c r="F118">
        <f t="shared" si="9"/>
        <v>0</v>
      </c>
    </row>
    <row r="119" spans="1:6">
      <c r="A119" t="str">
        <f t="shared" si="10"/>
        <v>南浦拍照样衣仓XXLC104S-0297-A1BK</v>
      </c>
      <c r="B119" t="str">
        <f t="shared" si="11"/>
        <v>南浦拍照样衣仓XXL</v>
      </c>
      <c r="C119" t="s">
        <v>17</v>
      </c>
      <c r="D119" t="s">
        <v>155</v>
      </c>
      <c r="F119">
        <f t="shared" si="9"/>
        <v>0</v>
      </c>
    </row>
    <row r="120" spans="1:6">
      <c r="A120" t="str">
        <f t="shared" si="10"/>
        <v>南浦拍照样衣仓XLC104S-0297-A1BK</v>
      </c>
      <c r="B120" t="str">
        <f t="shared" si="11"/>
        <v>南浦拍照样衣仓XL</v>
      </c>
      <c r="C120" t="s">
        <v>17</v>
      </c>
      <c r="D120" t="s">
        <v>156</v>
      </c>
      <c r="F120">
        <f t="shared" si="9"/>
        <v>0</v>
      </c>
    </row>
    <row r="121" spans="1:6">
      <c r="A121" t="str">
        <f t="shared" si="10"/>
        <v>香港仓XSC104S-0297-A1BK</v>
      </c>
      <c r="B121" t="str">
        <f t="shared" si="11"/>
        <v>香港仓XS</v>
      </c>
      <c r="C121" t="s">
        <v>17</v>
      </c>
      <c r="D121" t="s">
        <v>157</v>
      </c>
      <c r="E121">
        <v>0</v>
      </c>
      <c r="F121">
        <f t="shared" si="9"/>
        <v>0</v>
      </c>
    </row>
    <row r="122" spans="1:6">
      <c r="A122" t="str">
        <f t="shared" si="10"/>
        <v>南浦拍照样衣仓LC104S-0297-A1BK</v>
      </c>
      <c r="B122" t="str">
        <f t="shared" si="11"/>
        <v>南浦拍照样衣仓L</v>
      </c>
      <c r="C122" t="s">
        <v>17</v>
      </c>
      <c r="D122" t="s">
        <v>158</v>
      </c>
      <c r="F122">
        <f t="shared" si="9"/>
        <v>0</v>
      </c>
    </row>
    <row r="123" spans="1:6">
      <c r="A123" t="str">
        <f t="shared" si="10"/>
        <v>大货样衣仓FC104S-0297-A1BK</v>
      </c>
      <c r="B123" t="str">
        <f t="shared" si="11"/>
        <v>大货样衣仓F</v>
      </c>
      <c r="C123" t="s">
        <v>17</v>
      </c>
      <c r="D123" t="s">
        <v>159</v>
      </c>
      <c r="F123">
        <f t="shared" si="9"/>
        <v>0</v>
      </c>
    </row>
    <row r="124" spans="1:6">
      <c r="A124" t="str">
        <f t="shared" ref="A124:A155" si="12">B124&amp;C124</f>
        <v>香港仓LC104S-0297-A1BK</v>
      </c>
      <c r="B124" t="str">
        <f t="shared" ref="B124:B155" si="13">RIGHT(D124,LEN(D124)-FIND(":",D124,1))</f>
        <v>香港仓L</v>
      </c>
      <c r="C124" t="s">
        <v>17</v>
      </c>
      <c r="D124" t="s">
        <v>160</v>
      </c>
      <c r="E124">
        <v>17</v>
      </c>
      <c r="F124">
        <f t="shared" ref="F124:F155" si="14">E124</f>
        <v>17</v>
      </c>
    </row>
    <row r="125" spans="1:6">
      <c r="A125" t="str">
        <f t="shared" si="12"/>
        <v>香港仓MC104S-0297-A1BK</v>
      </c>
      <c r="B125" t="str">
        <f t="shared" si="13"/>
        <v>香港仓M</v>
      </c>
      <c r="C125" t="s">
        <v>17</v>
      </c>
      <c r="D125" t="s">
        <v>161</v>
      </c>
      <c r="E125">
        <v>30</v>
      </c>
      <c r="F125">
        <f t="shared" si="14"/>
        <v>30</v>
      </c>
    </row>
    <row r="126" spans="1:6">
      <c r="A126" t="str">
        <f t="shared" si="12"/>
        <v>香港仓FC104S-0297-A1BK</v>
      </c>
      <c r="B126" t="str">
        <f t="shared" si="13"/>
        <v>香港仓F</v>
      </c>
      <c r="C126" t="s">
        <v>17</v>
      </c>
      <c r="D126" t="s">
        <v>162</v>
      </c>
      <c r="F126">
        <f t="shared" si="14"/>
        <v>0</v>
      </c>
    </row>
    <row r="127" spans="1:6">
      <c r="A127" t="str">
        <f t="shared" si="12"/>
        <v>香港仓XXLC104S-0297-A1BK</v>
      </c>
      <c r="B127" t="str">
        <f t="shared" si="13"/>
        <v>香港仓XXL</v>
      </c>
      <c r="C127" t="s">
        <v>17</v>
      </c>
      <c r="D127" t="s">
        <v>163</v>
      </c>
      <c r="F127">
        <f t="shared" si="14"/>
        <v>0</v>
      </c>
    </row>
    <row r="128" spans="1:6">
      <c r="A128" t="str">
        <f t="shared" si="12"/>
        <v>香港仓SC104S-0297-A1BK</v>
      </c>
      <c r="B128" t="str">
        <f t="shared" si="13"/>
        <v>香港仓S</v>
      </c>
      <c r="C128" t="s">
        <v>17</v>
      </c>
      <c r="D128" t="s">
        <v>164</v>
      </c>
      <c r="E128">
        <v>23</v>
      </c>
      <c r="F128">
        <f t="shared" si="14"/>
        <v>23</v>
      </c>
    </row>
    <row r="129" spans="1:6">
      <c r="A129" t="str">
        <f t="shared" si="12"/>
        <v>香港仓XLC104S-0297-A1BK</v>
      </c>
      <c r="B129" t="str">
        <f t="shared" si="13"/>
        <v>香港仓XL</v>
      </c>
      <c r="C129" t="s">
        <v>17</v>
      </c>
      <c r="D129" t="s">
        <v>165</v>
      </c>
      <c r="E129">
        <v>10</v>
      </c>
      <c r="F129">
        <f t="shared" si="14"/>
        <v>10</v>
      </c>
    </row>
    <row r="130" spans="1:6">
      <c r="A130" t="str">
        <f t="shared" si="12"/>
        <v>广州期货仓MCW502TS0103B0</v>
      </c>
      <c r="B130" t="str">
        <f t="shared" si="13"/>
        <v>广州期货仓M</v>
      </c>
      <c r="C130" t="s">
        <v>56</v>
      </c>
      <c r="D130" t="s">
        <v>124</v>
      </c>
      <c r="E130">
        <v>17</v>
      </c>
      <c r="F130">
        <f t="shared" si="14"/>
        <v>17</v>
      </c>
    </row>
    <row r="131" spans="1:6">
      <c r="A131" t="str">
        <f t="shared" si="12"/>
        <v>广州期货仓XSCW502TS0103B0</v>
      </c>
      <c r="B131" t="str">
        <f t="shared" si="13"/>
        <v>广州期货仓XS</v>
      </c>
      <c r="C131" t="s">
        <v>56</v>
      </c>
      <c r="D131" t="s">
        <v>125</v>
      </c>
      <c r="E131"/>
      <c r="F131">
        <f t="shared" si="14"/>
        <v>0</v>
      </c>
    </row>
    <row r="132" spans="1:6">
      <c r="A132" t="str">
        <f t="shared" si="12"/>
        <v>广州期货仓SCW502TS0103B0</v>
      </c>
      <c r="B132" t="str">
        <f t="shared" si="13"/>
        <v>广州期货仓S</v>
      </c>
      <c r="C132" t="s">
        <v>56</v>
      </c>
      <c r="D132" t="s">
        <v>126</v>
      </c>
      <c r="E132">
        <v>9</v>
      </c>
      <c r="F132">
        <f t="shared" si="14"/>
        <v>9</v>
      </c>
    </row>
    <row r="133" spans="1:6">
      <c r="A133" t="str">
        <f t="shared" si="12"/>
        <v>武汉XLCW502TS0103B0</v>
      </c>
      <c r="B133" t="str">
        <f t="shared" si="13"/>
        <v>武汉XL</v>
      </c>
      <c r="C133" t="s">
        <v>56</v>
      </c>
      <c r="D133" t="s">
        <v>127</v>
      </c>
      <c r="F133">
        <f t="shared" si="14"/>
        <v>0</v>
      </c>
    </row>
    <row r="134" spans="1:6">
      <c r="A134" t="str">
        <f t="shared" si="12"/>
        <v>武汉FCW502TS0103B0</v>
      </c>
      <c r="B134" t="str">
        <f t="shared" si="13"/>
        <v>武汉F</v>
      </c>
      <c r="C134" t="s">
        <v>56</v>
      </c>
      <c r="D134" t="s">
        <v>128</v>
      </c>
      <c r="F134">
        <f t="shared" si="14"/>
        <v>0</v>
      </c>
    </row>
    <row r="135" spans="1:6">
      <c r="A135" t="str">
        <f t="shared" si="12"/>
        <v>武汉XXLCW502TS0103B0</v>
      </c>
      <c r="B135" t="str">
        <f t="shared" si="13"/>
        <v>武汉XXL</v>
      </c>
      <c r="C135" t="s">
        <v>56</v>
      </c>
      <c r="D135" t="s">
        <v>129</v>
      </c>
      <c r="F135">
        <f t="shared" si="14"/>
        <v>0</v>
      </c>
    </row>
    <row r="136" spans="1:6">
      <c r="A136" t="str">
        <f t="shared" si="12"/>
        <v>武汉XSCW502TS0103B0</v>
      </c>
      <c r="B136" t="str">
        <f t="shared" si="13"/>
        <v>武汉XS</v>
      </c>
      <c r="C136" t="s">
        <v>56</v>
      </c>
      <c r="D136" t="s">
        <v>130</v>
      </c>
      <c r="F136">
        <f t="shared" si="14"/>
        <v>0</v>
      </c>
    </row>
    <row r="137" spans="1:6">
      <c r="A137" t="str">
        <f t="shared" si="12"/>
        <v>武汉LCW502TS0103B0</v>
      </c>
      <c r="B137" t="str">
        <f t="shared" si="13"/>
        <v>武汉L</v>
      </c>
      <c r="C137" t="s">
        <v>56</v>
      </c>
      <c r="D137" t="s">
        <v>131</v>
      </c>
      <c r="F137">
        <f t="shared" si="14"/>
        <v>0</v>
      </c>
    </row>
    <row r="138" spans="1:6">
      <c r="A138" t="str">
        <f t="shared" si="12"/>
        <v>武汉MCW502TS0103B0</v>
      </c>
      <c r="B138" t="str">
        <f t="shared" si="13"/>
        <v>武汉M</v>
      </c>
      <c r="C138" t="s">
        <v>56</v>
      </c>
      <c r="D138" t="s">
        <v>132</v>
      </c>
      <c r="F138">
        <f t="shared" si="14"/>
        <v>0</v>
      </c>
    </row>
    <row r="139" spans="1:6">
      <c r="A139" t="str">
        <f t="shared" si="12"/>
        <v>武汉SCW502TS0103B0</v>
      </c>
      <c r="B139" t="str">
        <f t="shared" si="13"/>
        <v>武汉S</v>
      </c>
      <c r="C139" t="s">
        <v>56</v>
      </c>
      <c r="D139" t="s">
        <v>133</v>
      </c>
      <c r="F139">
        <f t="shared" si="14"/>
        <v>0</v>
      </c>
    </row>
    <row r="140" spans="1:6">
      <c r="A140" t="str">
        <f t="shared" si="12"/>
        <v>广州期货仓FCW502TS0103B0</v>
      </c>
      <c r="B140" t="str">
        <f t="shared" si="13"/>
        <v>广州期货仓F</v>
      </c>
      <c r="C140" t="s">
        <v>56</v>
      </c>
      <c r="D140" t="s">
        <v>134</v>
      </c>
      <c r="F140">
        <f t="shared" si="14"/>
        <v>0</v>
      </c>
    </row>
    <row r="141" spans="1:6">
      <c r="A141" t="str">
        <f t="shared" si="12"/>
        <v>南浦拍照样衣仓XSCW502TS0103B0</v>
      </c>
      <c r="B141" t="str">
        <f t="shared" si="13"/>
        <v>南浦拍照样衣仓XS</v>
      </c>
      <c r="C141" t="s">
        <v>56</v>
      </c>
      <c r="D141" t="s">
        <v>135</v>
      </c>
      <c r="F141">
        <f t="shared" si="14"/>
        <v>0</v>
      </c>
    </row>
    <row r="142" spans="1:6">
      <c r="A142" t="str">
        <f t="shared" si="12"/>
        <v>南浦拍照样衣仓MCW502TS0103B0</v>
      </c>
      <c r="B142" t="str">
        <f t="shared" si="13"/>
        <v>南浦拍照样衣仓M</v>
      </c>
      <c r="C142" t="s">
        <v>56</v>
      </c>
      <c r="D142" t="s">
        <v>136</v>
      </c>
      <c r="F142">
        <f t="shared" si="14"/>
        <v>0</v>
      </c>
    </row>
    <row r="143" spans="1:6">
      <c r="A143" t="str">
        <f t="shared" si="12"/>
        <v>南浦拍照样衣仓SCW502TS0103B0</v>
      </c>
      <c r="B143" t="str">
        <f t="shared" si="13"/>
        <v>南浦拍照样衣仓S</v>
      </c>
      <c r="C143" t="s">
        <v>56</v>
      </c>
      <c r="D143" t="s">
        <v>137</v>
      </c>
      <c r="F143">
        <f t="shared" si="14"/>
        <v>0</v>
      </c>
    </row>
    <row r="144" spans="1:6">
      <c r="A144" t="str">
        <f t="shared" si="12"/>
        <v>南浦正品仓FCW502TS0103B0</v>
      </c>
      <c r="B144" t="str">
        <f t="shared" si="13"/>
        <v>南浦正品仓F</v>
      </c>
      <c r="C144" t="s">
        <v>56</v>
      </c>
      <c r="D144" t="s">
        <v>138</v>
      </c>
      <c r="E144">
        <v>0</v>
      </c>
      <c r="F144">
        <f t="shared" si="14"/>
        <v>0</v>
      </c>
    </row>
    <row r="145" spans="1:6">
      <c r="A145" t="str">
        <f t="shared" si="12"/>
        <v>广州期货仓XXLCW502TS0103B0</v>
      </c>
      <c r="B145" t="str">
        <f t="shared" si="13"/>
        <v>广州期货仓XXL</v>
      </c>
      <c r="C145" t="s">
        <v>56</v>
      </c>
      <c r="D145" t="s">
        <v>139</v>
      </c>
      <c r="F145">
        <f t="shared" si="14"/>
        <v>0</v>
      </c>
    </row>
    <row r="146" spans="1:6">
      <c r="A146" t="str">
        <f t="shared" si="12"/>
        <v>广州期货仓XLCW502TS0103B0</v>
      </c>
      <c r="B146" t="str">
        <f t="shared" si="13"/>
        <v>广州期货仓XL</v>
      </c>
      <c r="C146" t="s">
        <v>56</v>
      </c>
      <c r="D146" t="s">
        <v>140</v>
      </c>
      <c r="F146">
        <f t="shared" si="14"/>
        <v>0</v>
      </c>
    </row>
    <row r="147" spans="1:6">
      <c r="A147" t="str">
        <f t="shared" si="12"/>
        <v>广州期货仓LCW502TS0103B0</v>
      </c>
      <c r="B147" t="str">
        <f t="shared" si="13"/>
        <v>广州期货仓L</v>
      </c>
      <c r="C147" t="s">
        <v>56</v>
      </c>
      <c r="D147" t="s">
        <v>141</v>
      </c>
      <c r="E147">
        <v>14</v>
      </c>
      <c r="F147">
        <f t="shared" si="14"/>
        <v>14</v>
      </c>
    </row>
    <row r="148" spans="1:6">
      <c r="A148" t="str">
        <f t="shared" si="12"/>
        <v>南浦正品仓XXLCW502TS0103B0</v>
      </c>
      <c r="B148" t="str">
        <f t="shared" si="13"/>
        <v>南浦正品仓XXL</v>
      </c>
      <c r="C148" t="s">
        <v>56</v>
      </c>
      <c r="D148" t="s">
        <v>142</v>
      </c>
      <c r="F148">
        <f t="shared" si="14"/>
        <v>0</v>
      </c>
    </row>
    <row r="149" spans="1:6">
      <c r="A149" t="str">
        <f t="shared" si="12"/>
        <v>南浦正品仓XLCW502TS0103B0</v>
      </c>
      <c r="B149" t="str">
        <f t="shared" si="13"/>
        <v>南浦正品仓XL</v>
      </c>
      <c r="C149" t="s">
        <v>56</v>
      </c>
      <c r="D149" t="s">
        <v>143</v>
      </c>
      <c r="E149">
        <v>0</v>
      </c>
      <c r="F149">
        <f t="shared" si="14"/>
        <v>0</v>
      </c>
    </row>
    <row r="150" spans="1:6">
      <c r="A150" t="str">
        <f t="shared" si="12"/>
        <v>南浦正品仓LCW502TS0103B0</v>
      </c>
      <c r="B150" t="str">
        <f t="shared" si="13"/>
        <v>南浦正品仓L</v>
      </c>
      <c r="C150" t="s">
        <v>56</v>
      </c>
      <c r="D150" t="s">
        <v>144</v>
      </c>
      <c r="E150">
        <v>3</v>
      </c>
      <c r="F150">
        <f t="shared" si="14"/>
        <v>3</v>
      </c>
    </row>
    <row r="151" spans="1:6">
      <c r="A151" t="str">
        <f t="shared" si="12"/>
        <v>南浦正品仓MCW502TS0103B0</v>
      </c>
      <c r="B151" t="str">
        <f t="shared" si="13"/>
        <v>南浦正品仓M</v>
      </c>
      <c r="C151" t="s">
        <v>56</v>
      </c>
      <c r="D151" t="s">
        <v>145</v>
      </c>
      <c r="E151">
        <v>6</v>
      </c>
      <c r="F151">
        <f t="shared" si="14"/>
        <v>6</v>
      </c>
    </row>
    <row r="152" spans="1:6">
      <c r="A152" t="str">
        <f t="shared" si="12"/>
        <v>南浦正品仓SCW502TS0103B0</v>
      </c>
      <c r="B152" t="str">
        <f t="shared" si="13"/>
        <v>南浦正品仓S</v>
      </c>
      <c r="C152" t="s">
        <v>56</v>
      </c>
      <c r="D152" t="s">
        <v>146</v>
      </c>
      <c r="E152">
        <v>8</v>
      </c>
      <c r="F152">
        <f t="shared" si="14"/>
        <v>8</v>
      </c>
    </row>
    <row r="153" spans="1:6">
      <c r="A153" t="str">
        <f t="shared" si="12"/>
        <v>南浦正品仓XSCW502TS0103B0</v>
      </c>
      <c r="B153" t="str">
        <f t="shared" si="13"/>
        <v>南浦正品仓XS</v>
      </c>
      <c r="C153" t="s">
        <v>56</v>
      </c>
      <c r="D153" t="s">
        <v>147</v>
      </c>
      <c r="E153">
        <v>1</v>
      </c>
      <c r="F153">
        <f t="shared" si="14"/>
        <v>1</v>
      </c>
    </row>
    <row r="154" spans="1:6">
      <c r="A154" t="str">
        <f t="shared" si="12"/>
        <v>大货样衣仓XXLCW502TS0103B0</v>
      </c>
      <c r="B154" t="str">
        <f t="shared" si="13"/>
        <v>大货样衣仓XXL</v>
      </c>
      <c r="C154" t="s">
        <v>56</v>
      </c>
      <c r="D154" t="s">
        <v>148</v>
      </c>
      <c r="F154">
        <f t="shared" si="14"/>
        <v>0</v>
      </c>
    </row>
    <row r="155" spans="1:6">
      <c r="A155" t="str">
        <f t="shared" si="12"/>
        <v>大货样衣仓MCW502TS0103B0</v>
      </c>
      <c r="B155" t="str">
        <f t="shared" si="13"/>
        <v>大货样衣仓M</v>
      </c>
      <c r="C155" t="s">
        <v>56</v>
      </c>
      <c r="D155" t="s">
        <v>149</v>
      </c>
      <c r="E155"/>
      <c r="F155">
        <f t="shared" si="14"/>
        <v>0</v>
      </c>
    </row>
    <row r="156" spans="1:6">
      <c r="A156" t="str">
        <f t="shared" ref="A156:A187" si="15">B156&amp;C156</f>
        <v>大货样衣仓XLCW502TS0103B0</v>
      </c>
      <c r="B156" t="str">
        <f t="shared" ref="B156:B187" si="16">RIGHT(D156,LEN(D156)-FIND(":",D156,1))</f>
        <v>大货样衣仓XL</v>
      </c>
      <c r="C156" t="s">
        <v>56</v>
      </c>
      <c r="D156" t="s">
        <v>150</v>
      </c>
      <c r="F156">
        <f t="shared" ref="F156:F187" si="17">E156</f>
        <v>0</v>
      </c>
    </row>
    <row r="157" spans="1:6">
      <c r="A157" t="str">
        <f t="shared" si="15"/>
        <v>大货样衣仓LCW502TS0103B0</v>
      </c>
      <c r="B157" t="str">
        <f t="shared" si="16"/>
        <v>大货样衣仓L</v>
      </c>
      <c r="C157" t="s">
        <v>56</v>
      </c>
      <c r="D157" t="s">
        <v>151</v>
      </c>
      <c r="F157">
        <f t="shared" si="17"/>
        <v>0</v>
      </c>
    </row>
    <row r="158" spans="1:6">
      <c r="A158" t="str">
        <f t="shared" si="15"/>
        <v>大货样衣仓SCW502TS0103B0</v>
      </c>
      <c r="B158" t="str">
        <f t="shared" si="16"/>
        <v>大货样衣仓S</v>
      </c>
      <c r="C158" t="s">
        <v>56</v>
      </c>
      <c r="D158" t="s">
        <v>152</v>
      </c>
      <c r="E158">
        <v>1</v>
      </c>
      <c r="F158">
        <f t="shared" si="17"/>
        <v>1</v>
      </c>
    </row>
    <row r="159" spans="1:6">
      <c r="A159" t="str">
        <f t="shared" si="15"/>
        <v>大货样衣仓XSCW502TS0103B0</v>
      </c>
      <c r="B159" t="str">
        <f t="shared" si="16"/>
        <v>大货样衣仓XS</v>
      </c>
      <c r="C159" t="s">
        <v>56</v>
      </c>
      <c r="D159" t="s">
        <v>153</v>
      </c>
      <c r="F159">
        <f t="shared" si="17"/>
        <v>0</v>
      </c>
    </row>
    <row r="160" spans="1:6">
      <c r="A160" t="str">
        <f t="shared" si="15"/>
        <v>南浦拍照样衣仓FCW502TS0103B0</v>
      </c>
      <c r="B160" t="str">
        <f t="shared" si="16"/>
        <v>南浦拍照样衣仓F</v>
      </c>
      <c r="C160" t="s">
        <v>56</v>
      </c>
      <c r="D160" t="s">
        <v>154</v>
      </c>
      <c r="F160">
        <f t="shared" si="17"/>
        <v>0</v>
      </c>
    </row>
    <row r="161" spans="1:6">
      <c r="A161" t="str">
        <f t="shared" si="15"/>
        <v>南浦拍照样衣仓XXLCW502TS0103B0</v>
      </c>
      <c r="B161" t="str">
        <f t="shared" si="16"/>
        <v>南浦拍照样衣仓XXL</v>
      </c>
      <c r="C161" t="s">
        <v>56</v>
      </c>
      <c r="D161" t="s">
        <v>155</v>
      </c>
      <c r="F161">
        <f t="shared" si="17"/>
        <v>0</v>
      </c>
    </row>
    <row r="162" spans="1:6">
      <c r="A162" t="str">
        <f t="shared" si="15"/>
        <v>南浦拍照样衣仓XLCW502TS0103B0</v>
      </c>
      <c r="B162" t="str">
        <f t="shared" si="16"/>
        <v>南浦拍照样衣仓XL</v>
      </c>
      <c r="C162" t="s">
        <v>56</v>
      </c>
      <c r="D162" t="s">
        <v>156</v>
      </c>
      <c r="F162">
        <f t="shared" si="17"/>
        <v>0</v>
      </c>
    </row>
    <row r="163" spans="1:6">
      <c r="A163" t="str">
        <f t="shared" si="15"/>
        <v>香港仓XSCW502TS0103B0</v>
      </c>
      <c r="B163" t="str">
        <f t="shared" si="16"/>
        <v>香港仓XS</v>
      </c>
      <c r="C163" t="s">
        <v>56</v>
      </c>
      <c r="D163" t="s">
        <v>157</v>
      </c>
      <c r="E163">
        <v>9</v>
      </c>
      <c r="F163">
        <f t="shared" si="17"/>
        <v>9</v>
      </c>
    </row>
    <row r="164" spans="1:6">
      <c r="A164" t="str">
        <f t="shared" si="15"/>
        <v>南浦拍照样衣仓LCW502TS0103B0</v>
      </c>
      <c r="B164" t="str">
        <f t="shared" si="16"/>
        <v>南浦拍照样衣仓L</v>
      </c>
      <c r="C164" t="s">
        <v>56</v>
      </c>
      <c r="D164" t="s">
        <v>158</v>
      </c>
      <c r="F164">
        <f t="shared" si="17"/>
        <v>0</v>
      </c>
    </row>
    <row r="165" spans="1:6">
      <c r="A165" t="str">
        <f t="shared" si="15"/>
        <v>大货样衣仓FCW502TS0103B0</v>
      </c>
      <c r="B165" t="str">
        <f t="shared" si="16"/>
        <v>大货样衣仓F</v>
      </c>
      <c r="C165" t="s">
        <v>56</v>
      </c>
      <c r="D165" t="s">
        <v>159</v>
      </c>
      <c r="F165">
        <f t="shared" si="17"/>
        <v>0</v>
      </c>
    </row>
    <row r="166" spans="1:6">
      <c r="A166" t="str">
        <f t="shared" si="15"/>
        <v>香港仓LCW502TS0103B0</v>
      </c>
      <c r="B166" t="str">
        <f t="shared" si="16"/>
        <v>香港仓L</v>
      </c>
      <c r="C166" t="s">
        <v>56</v>
      </c>
      <c r="D166" t="s">
        <v>160</v>
      </c>
      <c r="E166">
        <v>3</v>
      </c>
      <c r="F166">
        <f t="shared" si="17"/>
        <v>3</v>
      </c>
    </row>
    <row r="167" spans="1:6">
      <c r="A167" t="str">
        <f t="shared" si="15"/>
        <v>香港仓MCW502TS0103B0</v>
      </c>
      <c r="B167" t="str">
        <f t="shared" si="16"/>
        <v>香港仓M</v>
      </c>
      <c r="C167" t="s">
        <v>56</v>
      </c>
      <c r="D167" t="s">
        <v>161</v>
      </c>
      <c r="E167">
        <v>20</v>
      </c>
      <c r="F167">
        <f t="shared" si="17"/>
        <v>20</v>
      </c>
    </row>
    <row r="168" spans="1:6">
      <c r="A168" t="str">
        <f t="shared" si="15"/>
        <v>香港仓FCW502TS0103B0</v>
      </c>
      <c r="B168" t="str">
        <f t="shared" si="16"/>
        <v>香港仓F</v>
      </c>
      <c r="C168" t="s">
        <v>56</v>
      </c>
      <c r="D168" t="s">
        <v>162</v>
      </c>
      <c r="F168">
        <f t="shared" si="17"/>
        <v>0</v>
      </c>
    </row>
    <row r="169" spans="1:6">
      <c r="A169" t="str">
        <f t="shared" si="15"/>
        <v>香港仓XXLCW502TS0103B0</v>
      </c>
      <c r="B169" t="str">
        <f t="shared" si="16"/>
        <v>香港仓XXL</v>
      </c>
      <c r="C169" t="s">
        <v>56</v>
      </c>
      <c r="D169" t="s">
        <v>163</v>
      </c>
      <c r="F169">
        <f t="shared" si="17"/>
        <v>0</v>
      </c>
    </row>
    <row r="170" spans="1:6">
      <c r="A170" t="str">
        <f t="shared" si="15"/>
        <v>香港仓SCW502TS0103B0</v>
      </c>
      <c r="B170" t="str">
        <f t="shared" si="16"/>
        <v>香港仓S</v>
      </c>
      <c r="C170" t="s">
        <v>56</v>
      </c>
      <c r="D170" t="s">
        <v>164</v>
      </c>
      <c r="E170">
        <v>23</v>
      </c>
      <c r="F170">
        <f t="shared" si="17"/>
        <v>23</v>
      </c>
    </row>
    <row r="171" spans="1:6">
      <c r="A171" t="str">
        <f t="shared" si="15"/>
        <v>香港仓XLCW502TS0103B0</v>
      </c>
      <c r="B171" t="str">
        <f t="shared" si="16"/>
        <v>香港仓XL</v>
      </c>
      <c r="C171" t="s">
        <v>56</v>
      </c>
      <c r="D171" t="s">
        <v>165</v>
      </c>
      <c r="E171"/>
      <c r="F171">
        <f t="shared" si="17"/>
        <v>0</v>
      </c>
    </row>
    <row r="172" spans="1:6">
      <c r="A172" t="str">
        <f t="shared" si="15"/>
        <v>广州期货仓MCW502TS0103W0</v>
      </c>
      <c r="B172" t="str">
        <f t="shared" si="16"/>
        <v>广州期货仓M</v>
      </c>
      <c r="C172" t="s">
        <v>58</v>
      </c>
      <c r="D172" t="s">
        <v>124</v>
      </c>
      <c r="E172">
        <v>11</v>
      </c>
      <c r="F172">
        <f t="shared" si="17"/>
        <v>11</v>
      </c>
    </row>
    <row r="173" spans="1:6">
      <c r="A173" t="str">
        <f t="shared" si="15"/>
        <v>广州期货仓XSCW502TS0103W0</v>
      </c>
      <c r="B173" t="str">
        <f t="shared" si="16"/>
        <v>广州期货仓XS</v>
      </c>
      <c r="C173" t="s">
        <v>58</v>
      </c>
      <c r="D173" t="s">
        <v>125</v>
      </c>
      <c r="E173">
        <v>0</v>
      </c>
      <c r="F173">
        <f t="shared" si="17"/>
        <v>0</v>
      </c>
    </row>
    <row r="174" spans="1:6">
      <c r="A174" t="str">
        <f t="shared" si="15"/>
        <v>广州期货仓SCW502TS0103W0</v>
      </c>
      <c r="B174" t="str">
        <f t="shared" si="16"/>
        <v>广州期货仓S</v>
      </c>
      <c r="C174" t="s">
        <v>58</v>
      </c>
      <c r="D174" t="s">
        <v>126</v>
      </c>
      <c r="E174">
        <v>7</v>
      </c>
      <c r="F174">
        <f t="shared" si="17"/>
        <v>7</v>
      </c>
    </row>
    <row r="175" spans="1:6">
      <c r="A175" t="str">
        <f t="shared" si="15"/>
        <v>武汉XLCW502TS0103W0</v>
      </c>
      <c r="B175" t="str">
        <f t="shared" si="16"/>
        <v>武汉XL</v>
      </c>
      <c r="C175" t="s">
        <v>58</v>
      </c>
      <c r="D175" t="s">
        <v>127</v>
      </c>
      <c r="F175">
        <f t="shared" si="17"/>
        <v>0</v>
      </c>
    </row>
    <row r="176" spans="1:6">
      <c r="A176" t="str">
        <f t="shared" si="15"/>
        <v>武汉FCW502TS0103W0</v>
      </c>
      <c r="B176" t="str">
        <f t="shared" si="16"/>
        <v>武汉F</v>
      </c>
      <c r="C176" t="s">
        <v>58</v>
      </c>
      <c r="D176" t="s">
        <v>128</v>
      </c>
      <c r="F176">
        <f t="shared" si="17"/>
        <v>0</v>
      </c>
    </row>
    <row r="177" spans="1:6">
      <c r="A177" t="str">
        <f t="shared" si="15"/>
        <v>武汉XXLCW502TS0103W0</v>
      </c>
      <c r="B177" t="str">
        <f t="shared" si="16"/>
        <v>武汉XXL</v>
      </c>
      <c r="C177" t="s">
        <v>58</v>
      </c>
      <c r="D177" t="s">
        <v>129</v>
      </c>
      <c r="F177">
        <f t="shared" si="17"/>
        <v>0</v>
      </c>
    </row>
    <row r="178" spans="1:6">
      <c r="A178" t="str">
        <f t="shared" si="15"/>
        <v>武汉XSCW502TS0103W0</v>
      </c>
      <c r="B178" t="str">
        <f t="shared" si="16"/>
        <v>武汉XS</v>
      </c>
      <c r="C178" t="s">
        <v>58</v>
      </c>
      <c r="D178" t="s">
        <v>130</v>
      </c>
      <c r="F178">
        <f t="shared" si="17"/>
        <v>0</v>
      </c>
    </row>
    <row r="179" spans="1:6">
      <c r="A179" t="str">
        <f t="shared" si="15"/>
        <v>武汉LCW502TS0103W0</v>
      </c>
      <c r="B179" t="str">
        <f t="shared" si="16"/>
        <v>武汉L</v>
      </c>
      <c r="C179" t="s">
        <v>58</v>
      </c>
      <c r="D179" t="s">
        <v>131</v>
      </c>
      <c r="F179">
        <f t="shared" si="17"/>
        <v>0</v>
      </c>
    </row>
    <row r="180" spans="1:6">
      <c r="A180" t="str">
        <f t="shared" si="15"/>
        <v>武汉MCW502TS0103W0</v>
      </c>
      <c r="B180" t="str">
        <f t="shared" si="16"/>
        <v>武汉M</v>
      </c>
      <c r="C180" t="s">
        <v>58</v>
      </c>
      <c r="D180" t="s">
        <v>132</v>
      </c>
      <c r="F180">
        <f t="shared" si="17"/>
        <v>0</v>
      </c>
    </row>
    <row r="181" spans="1:6">
      <c r="A181" t="str">
        <f t="shared" si="15"/>
        <v>武汉SCW502TS0103W0</v>
      </c>
      <c r="B181" t="str">
        <f t="shared" si="16"/>
        <v>武汉S</v>
      </c>
      <c r="C181" t="s">
        <v>58</v>
      </c>
      <c r="D181" t="s">
        <v>133</v>
      </c>
      <c r="F181">
        <f t="shared" si="17"/>
        <v>0</v>
      </c>
    </row>
    <row r="182" spans="1:6">
      <c r="A182" t="str">
        <f t="shared" si="15"/>
        <v>广州期货仓FCW502TS0103W0</v>
      </c>
      <c r="B182" t="str">
        <f t="shared" si="16"/>
        <v>广州期货仓F</v>
      </c>
      <c r="C182" t="s">
        <v>58</v>
      </c>
      <c r="D182" t="s">
        <v>134</v>
      </c>
      <c r="F182">
        <f t="shared" si="17"/>
        <v>0</v>
      </c>
    </row>
    <row r="183" spans="1:6">
      <c r="A183" t="str">
        <f t="shared" si="15"/>
        <v>南浦拍照样衣仓XSCW502TS0103W0</v>
      </c>
      <c r="B183" t="str">
        <f t="shared" si="16"/>
        <v>南浦拍照样衣仓XS</v>
      </c>
      <c r="C183" t="s">
        <v>58</v>
      </c>
      <c r="D183" t="s">
        <v>135</v>
      </c>
      <c r="F183">
        <f t="shared" si="17"/>
        <v>0</v>
      </c>
    </row>
    <row r="184" spans="1:6">
      <c r="A184" t="str">
        <f t="shared" si="15"/>
        <v>南浦拍照样衣仓MCW502TS0103W0</v>
      </c>
      <c r="B184" t="str">
        <f t="shared" si="16"/>
        <v>南浦拍照样衣仓M</v>
      </c>
      <c r="C184" t="s">
        <v>58</v>
      </c>
      <c r="D184" t="s">
        <v>136</v>
      </c>
      <c r="F184">
        <f t="shared" si="17"/>
        <v>0</v>
      </c>
    </row>
    <row r="185" spans="1:6">
      <c r="A185" t="str">
        <f t="shared" si="15"/>
        <v>南浦拍照样衣仓SCW502TS0103W0</v>
      </c>
      <c r="B185" t="str">
        <f t="shared" si="16"/>
        <v>南浦拍照样衣仓S</v>
      </c>
      <c r="C185" t="s">
        <v>58</v>
      </c>
      <c r="D185" t="s">
        <v>137</v>
      </c>
      <c r="F185">
        <f t="shared" si="17"/>
        <v>0</v>
      </c>
    </row>
    <row r="186" spans="1:6">
      <c r="A186" t="str">
        <f t="shared" si="15"/>
        <v>南浦正品仓FCW502TS0103W0</v>
      </c>
      <c r="B186" t="str">
        <f t="shared" si="16"/>
        <v>南浦正品仓F</v>
      </c>
      <c r="C186" t="s">
        <v>58</v>
      </c>
      <c r="D186" t="s">
        <v>138</v>
      </c>
      <c r="E186">
        <v>0</v>
      </c>
      <c r="F186">
        <f t="shared" si="17"/>
        <v>0</v>
      </c>
    </row>
    <row r="187" spans="1:6">
      <c r="A187" t="str">
        <f t="shared" si="15"/>
        <v>广州期货仓XXLCW502TS0103W0</v>
      </c>
      <c r="B187" t="str">
        <f t="shared" si="16"/>
        <v>广州期货仓XXL</v>
      </c>
      <c r="C187" t="s">
        <v>58</v>
      </c>
      <c r="D187" t="s">
        <v>139</v>
      </c>
      <c r="F187">
        <f t="shared" si="17"/>
        <v>0</v>
      </c>
    </row>
    <row r="188" spans="1:6">
      <c r="A188" t="str">
        <f t="shared" ref="A188:A219" si="18">B188&amp;C188</f>
        <v>广州期货仓XLCW502TS0103W0</v>
      </c>
      <c r="B188" t="str">
        <f t="shared" ref="B188:B219" si="19">RIGHT(D188,LEN(D188)-FIND(":",D188,1))</f>
        <v>广州期货仓XL</v>
      </c>
      <c r="C188" t="s">
        <v>58</v>
      </c>
      <c r="D188" t="s">
        <v>140</v>
      </c>
      <c r="F188">
        <f t="shared" ref="F188:F219" si="20">E188</f>
        <v>0</v>
      </c>
    </row>
    <row r="189" spans="1:6">
      <c r="A189" t="str">
        <f t="shared" si="18"/>
        <v>广州期货仓LCW502TS0103W0</v>
      </c>
      <c r="B189" t="str">
        <f t="shared" si="19"/>
        <v>广州期货仓L</v>
      </c>
      <c r="C189" t="s">
        <v>58</v>
      </c>
      <c r="D189" t="s">
        <v>141</v>
      </c>
      <c r="E189">
        <v>7</v>
      </c>
      <c r="F189">
        <f t="shared" si="20"/>
        <v>7</v>
      </c>
    </row>
    <row r="190" spans="1:6">
      <c r="A190" t="str">
        <f t="shared" si="18"/>
        <v>南浦正品仓XXLCW502TS0103W0</v>
      </c>
      <c r="B190" t="str">
        <f t="shared" si="19"/>
        <v>南浦正品仓XXL</v>
      </c>
      <c r="C190" t="s">
        <v>58</v>
      </c>
      <c r="D190" t="s">
        <v>142</v>
      </c>
      <c r="F190">
        <f t="shared" si="20"/>
        <v>0</v>
      </c>
    </row>
    <row r="191" spans="1:6">
      <c r="A191" t="str">
        <f t="shared" si="18"/>
        <v>南浦正品仓XLCW502TS0103W0</v>
      </c>
      <c r="B191" t="str">
        <f t="shared" si="19"/>
        <v>南浦正品仓XL</v>
      </c>
      <c r="C191" t="s">
        <v>58</v>
      </c>
      <c r="D191" t="s">
        <v>143</v>
      </c>
      <c r="E191">
        <v>0</v>
      </c>
      <c r="F191">
        <f t="shared" si="20"/>
        <v>0</v>
      </c>
    </row>
    <row r="192" spans="1:6">
      <c r="A192" t="str">
        <f t="shared" si="18"/>
        <v>南浦正品仓LCW502TS0103W0</v>
      </c>
      <c r="B192" t="str">
        <f t="shared" si="19"/>
        <v>南浦正品仓L</v>
      </c>
      <c r="C192" t="s">
        <v>58</v>
      </c>
      <c r="D192" t="s">
        <v>144</v>
      </c>
      <c r="E192">
        <v>3</v>
      </c>
      <c r="F192">
        <f t="shared" si="20"/>
        <v>3</v>
      </c>
    </row>
    <row r="193" spans="1:6">
      <c r="A193" t="str">
        <f t="shared" si="18"/>
        <v>南浦正品仓MCW502TS0103W0</v>
      </c>
      <c r="B193" t="str">
        <f t="shared" si="19"/>
        <v>南浦正品仓M</v>
      </c>
      <c r="C193" t="s">
        <v>58</v>
      </c>
      <c r="D193" t="s">
        <v>145</v>
      </c>
      <c r="E193">
        <v>8</v>
      </c>
      <c r="F193">
        <f t="shared" si="20"/>
        <v>8</v>
      </c>
    </row>
    <row r="194" spans="1:6">
      <c r="A194" t="str">
        <f t="shared" si="18"/>
        <v>南浦正品仓SCW502TS0103W0</v>
      </c>
      <c r="B194" t="str">
        <f t="shared" si="19"/>
        <v>南浦正品仓S</v>
      </c>
      <c r="C194" t="s">
        <v>58</v>
      </c>
      <c r="D194" t="s">
        <v>146</v>
      </c>
      <c r="E194">
        <v>8</v>
      </c>
      <c r="F194">
        <f t="shared" si="20"/>
        <v>8</v>
      </c>
    </row>
    <row r="195" spans="1:6">
      <c r="A195" t="str">
        <f t="shared" si="18"/>
        <v>南浦正品仓XSCW502TS0103W0</v>
      </c>
      <c r="B195" t="str">
        <f t="shared" si="19"/>
        <v>南浦正品仓XS</v>
      </c>
      <c r="C195" t="s">
        <v>58</v>
      </c>
      <c r="D195" t="s">
        <v>147</v>
      </c>
      <c r="E195">
        <v>2</v>
      </c>
      <c r="F195">
        <f t="shared" si="20"/>
        <v>2</v>
      </c>
    </row>
    <row r="196" spans="1:6">
      <c r="A196" t="str">
        <f t="shared" si="18"/>
        <v>大货样衣仓XXLCW502TS0103W0</v>
      </c>
      <c r="B196" t="str">
        <f t="shared" si="19"/>
        <v>大货样衣仓XXL</v>
      </c>
      <c r="C196" t="s">
        <v>58</v>
      </c>
      <c r="D196" t="s">
        <v>148</v>
      </c>
      <c r="F196">
        <f t="shared" si="20"/>
        <v>0</v>
      </c>
    </row>
    <row r="197" spans="1:6">
      <c r="A197" t="str">
        <f t="shared" si="18"/>
        <v>大货样衣仓MCW502TS0103W0</v>
      </c>
      <c r="B197" t="str">
        <f t="shared" si="19"/>
        <v>大货样衣仓M</v>
      </c>
      <c r="C197" t="s">
        <v>58</v>
      </c>
      <c r="D197" t="s">
        <v>149</v>
      </c>
      <c r="F197">
        <f t="shared" si="20"/>
        <v>0</v>
      </c>
    </row>
    <row r="198" spans="1:6">
      <c r="A198" t="str">
        <f t="shared" si="18"/>
        <v>大货样衣仓XLCW502TS0103W0</v>
      </c>
      <c r="B198" t="str">
        <f t="shared" si="19"/>
        <v>大货样衣仓XL</v>
      </c>
      <c r="C198" t="s">
        <v>58</v>
      </c>
      <c r="D198" t="s">
        <v>150</v>
      </c>
      <c r="F198">
        <f t="shared" si="20"/>
        <v>0</v>
      </c>
    </row>
    <row r="199" spans="1:6">
      <c r="A199" t="str">
        <f t="shared" si="18"/>
        <v>大货样衣仓LCW502TS0103W0</v>
      </c>
      <c r="B199" t="str">
        <f t="shared" si="19"/>
        <v>大货样衣仓L</v>
      </c>
      <c r="C199" t="s">
        <v>58</v>
      </c>
      <c r="D199" t="s">
        <v>151</v>
      </c>
      <c r="F199">
        <f t="shared" si="20"/>
        <v>0</v>
      </c>
    </row>
    <row r="200" spans="1:6">
      <c r="A200" t="str">
        <f t="shared" si="18"/>
        <v>大货样衣仓SCW502TS0103W0</v>
      </c>
      <c r="B200" t="str">
        <f t="shared" si="19"/>
        <v>大货样衣仓S</v>
      </c>
      <c r="C200" t="s">
        <v>58</v>
      </c>
      <c r="D200" t="s">
        <v>152</v>
      </c>
      <c r="E200">
        <v>1</v>
      </c>
      <c r="F200">
        <f t="shared" si="20"/>
        <v>1</v>
      </c>
    </row>
    <row r="201" spans="1:6">
      <c r="A201" t="str">
        <f t="shared" si="18"/>
        <v>大货样衣仓XSCW502TS0103W0</v>
      </c>
      <c r="B201" t="str">
        <f t="shared" si="19"/>
        <v>大货样衣仓XS</v>
      </c>
      <c r="C201" t="s">
        <v>58</v>
      </c>
      <c r="D201" t="s">
        <v>153</v>
      </c>
      <c r="F201">
        <f t="shared" si="20"/>
        <v>0</v>
      </c>
    </row>
    <row r="202" spans="1:6">
      <c r="A202" t="str">
        <f t="shared" si="18"/>
        <v>南浦拍照样衣仓FCW502TS0103W0</v>
      </c>
      <c r="B202" t="str">
        <f t="shared" si="19"/>
        <v>南浦拍照样衣仓F</v>
      </c>
      <c r="C202" t="s">
        <v>58</v>
      </c>
      <c r="D202" t="s">
        <v>154</v>
      </c>
      <c r="F202">
        <f t="shared" si="20"/>
        <v>0</v>
      </c>
    </row>
    <row r="203" spans="1:6">
      <c r="A203" t="str">
        <f t="shared" si="18"/>
        <v>南浦拍照样衣仓XXLCW502TS0103W0</v>
      </c>
      <c r="B203" t="str">
        <f t="shared" si="19"/>
        <v>南浦拍照样衣仓XXL</v>
      </c>
      <c r="C203" t="s">
        <v>58</v>
      </c>
      <c r="D203" t="s">
        <v>155</v>
      </c>
      <c r="F203">
        <f t="shared" si="20"/>
        <v>0</v>
      </c>
    </row>
    <row r="204" spans="1:6">
      <c r="A204" t="str">
        <f t="shared" si="18"/>
        <v>南浦拍照样衣仓XLCW502TS0103W0</v>
      </c>
      <c r="B204" t="str">
        <f t="shared" si="19"/>
        <v>南浦拍照样衣仓XL</v>
      </c>
      <c r="C204" t="s">
        <v>58</v>
      </c>
      <c r="D204" t="s">
        <v>156</v>
      </c>
      <c r="F204">
        <f t="shared" si="20"/>
        <v>0</v>
      </c>
    </row>
    <row r="205" spans="1:6">
      <c r="A205" t="str">
        <f t="shared" si="18"/>
        <v>香港仓XSCW502TS0103W0</v>
      </c>
      <c r="B205" t="str">
        <f t="shared" si="19"/>
        <v>香港仓XS</v>
      </c>
      <c r="C205" t="s">
        <v>58</v>
      </c>
      <c r="D205" t="s">
        <v>157</v>
      </c>
      <c r="E205">
        <v>8</v>
      </c>
      <c r="F205">
        <f t="shared" si="20"/>
        <v>8</v>
      </c>
    </row>
    <row r="206" spans="1:6">
      <c r="A206" t="str">
        <f t="shared" si="18"/>
        <v>南浦拍照样衣仓LCW502TS0103W0</v>
      </c>
      <c r="B206" t="str">
        <f t="shared" si="19"/>
        <v>南浦拍照样衣仓L</v>
      </c>
      <c r="C206" t="s">
        <v>58</v>
      </c>
      <c r="D206" t="s">
        <v>158</v>
      </c>
      <c r="F206">
        <f t="shared" si="20"/>
        <v>0</v>
      </c>
    </row>
    <row r="207" spans="1:6">
      <c r="A207" t="str">
        <f t="shared" si="18"/>
        <v>大货样衣仓FCW502TS0103W0</v>
      </c>
      <c r="B207" t="str">
        <f t="shared" si="19"/>
        <v>大货样衣仓F</v>
      </c>
      <c r="C207" t="s">
        <v>58</v>
      </c>
      <c r="D207" t="s">
        <v>159</v>
      </c>
      <c r="F207">
        <f t="shared" si="20"/>
        <v>0</v>
      </c>
    </row>
    <row r="208" spans="1:6">
      <c r="A208" t="str">
        <f t="shared" si="18"/>
        <v>香港仓LCW502TS0103W0</v>
      </c>
      <c r="B208" t="str">
        <f t="shared" si="19"/>
        <v>香港仓L</v>
      </c>
      <c r="C208" t="s">
        <v>58</v>
      </c>
      <c r="D208" t="s">
        <v>160</v>
      </c>
      <c r="E208">
        <v>10</v>
      </c>
      <c r="F208">
        <f t="shared" si="20"/>
        <v>10</v>
      </c>
    </row>
    <row r="209" spans="1:6">
      <c r="A209" t="str">
        <f t="shared" si="18"/>
        <v>香港仓MCW502TS0103W0</v>
      </c>
      <c r="B209" t="str">
        <f t="shared" si="19"/>
        <v>香港仓M</v>
      </c>
      <c r="C209" t="s">
        <v>58</v>
      </c>
      <c r="D209" t="s">
        <v>161</v>
      </c>
      <c r="E209">
        <v>26</v>
      </c>
      <c r="F209">
        <f t="shared" si="20"/>
        <v>26</v>
      </c>
    </row>
    <row r="210" spans="1:6">
      <c r="A210" t="str">
        <f t="shared" si="18"/>
        <v>香港仓FCW502TS0103W0</v>
      </c>
      <c r="B210" t="str">
        <f t="shared" si="19"/>
        <v>香港仓F</v>
      </c>
      <c r="C210" t="s">
        <v>58</v>
      </c>
      <c r="D210" t="s">
        <v>162</v>
      </c>
      <c r="F210">
        <f t="shared" si="20"/>
        <v>0</v>
      </c>
    </row>
    <row r="211" spans="1:6">
      <c r="A211" t="str">
        <f t="shared" si="18"/>
        <v>香港仓XXLCW502TS0103W0</v>
      </c>
      <c r="B211" t="str">
        <f t="shared" si="19"/>
        <v>香港仓XXL</v>
      </c>
      <c r="C211" t="s">
        <v>58</v>
      </c>
      <c r="D211" t="s">
        <v>163</v>
      </c>
      <c r="F211">
        <f t="shared" si="20"/>
        <v>0</v>
      </c>
    </row>
    <row r="212" spans="1:6">
      <c r="A212" t="str">
        <f t="shared" si="18"/>
        <v>香港仓SCW502TS0103W0</v>
      </c>
      <c r="B212" t="str">
        <f t="shared" si="19"/>
        <v>香港仓S</v>
      </c>
      <c r="C212" t="s">
        <v>58</v>
      </c>
      <c r="D212" t="s">
        <v>164</v>
      </c>
      <c r="E212">
        <v>27</v>
      </c>
      <c r="F212">
        <f t="shared" si="20"/>
        <v>27</v>
      </c>
    </row>
    <row r="213" spans="1:6">
      <c r="A213" t="str">
        <f t="shared" si="18"/>
        <v>香港仓XLCW502TS0103W0</v>
      </c>
      <c r="B213" t="str">
        <f t="shared" si="19"/>
        <v>香港仓XL</v>
      </c>
      <c r="C213" t="s">
        <v>58</v>
      </c>
      <c r="D213" t="s">
        <v>165</v>
      </c>
      <c r="F213">
        <f t="shared" si="20"/>
        <v>0</v>
      </c>
    </row>
    <row r="214" spans="1:6">
      <c r="A214" t="str">
        <f t="shared" si="18"/>
        <v>广州期货仓MCW502TS0124W0</v>
      </c>
      <c r="B214" t="str">
        <f t="shared" si="19"/>
        <v>广州期货仓M</v>
      </c>
      <c r="C214" t="s">
        <v>59</v>
      </c>
      <c r="D214" t="s">
        <v>124</v>
      </c>
      <c r="E214">
        <v>4</v>
      </c>
      <c r="F214">
        <f t="shared" si="20"/>
        <v>4</v>
      </c>
    </row>
    <row r="215" spans="1:6">
      <c r="A215" t="str">
        <f t="shared" si="18"/>
        <v>广州期货仓XSCW502TS0124W0</v>
      </c>
      <c r="B215" t="str">
        <f t="shared" si="19"/>
        <v>广州期货仓XS</v>
      </c>
      <c r="C215" t="s">
        <v>59</v>
      </c>
      <c r="D215" t="s">
        <v>125</v>
      </c>
      <c r="F215">
        <f t="shared" si="20"/>
        <v>0</v>
      </c>
    </row>
    <row r="216" spans="1:6">
      <c r="A216" t="str">
        <f t="shared" si="18"/>
        <v>广州期货仓SCW502TS0124W0</v>
      </c>
      <c r="B216" t="str">
        <f t="shared" si="19"/>
        <v>广州期货仓S</v>
      </c>
      <c r="C216" t="s">
        <v>59</v>
      </c>
      <c r="D216" t="s">
        <v>126</v>
      </c>
      <c r="F216">
        <f t="shared" si="20"/>
        <v>0</v>
      </c>
    </row>
    <row r="217" spans="1:6">
      <c r="A217" t="str">
        <f t="shared" si="18"/>
        <v>武汉XLCW502TS0124W0</v>
      </c>
      <c r="B217" t="str">
        <f t="shared" si="19"/>
        <v>武汉XL</v>
      </c>
      <c r="C217" t="s">
        <v>59</v>
      </c>
      <c r="D217" t="s">
        <v>127</v>
      </c>
      <c r="F217">
        <f t="shared" si="20"/>
        <v>0</v>
      </c>
    </row>
    <row r="218" spans="1:6">
      <c r="A218" t="str">
        <f t="shared" si="18"/>
        <v>武汉FCW502TS0124W0</v>
      </c>
      <c r="B218" t="str">
        <f t="shared" si="19"/>
        <v>武汉F</v>
      </c>
      <c r="C218" t="s">
        <v>59</v>
      </c>
      <c r="D218" t="s">
        <v>128</v>
      </c>
      <c r="F218">
        <f t="shared" si="20"/>
        <v>0</v>
      </c>
    </row>
    <row r="219" spans="1:6">
      <c r="A219" t="str">
        <f t="shared" si="18"/>
        <v>武汉XXLCW502TS0124W0</v>
      </c>
      <c r="B219" t="str">
        <f t="shared" si="19"/>
        <v>武汉XXL</v>
      </c>
      <c r="C219" t="s">
        <v>59</v>
      </c>
      <c r="D219" t="s">
        <v>129</v>
      </c>
      <c r="F219">
        <f t="shared" si="20"/>
        <v>0</v>
      </c>
    </row>
    <row r="220" spans="1:6">
      <c r="A220" t="str">
        <f t="shared" ref="A220:A237" si="21">B220&amp;C220</f>
        <v>武汉XSCW502TS0124W0</v>
      </c>
      <c r="B220" t="str">
        <f t="shared" ref="B220:B237" si="22">RIGHT(D220,LEN(D220)-FIND(":",D220,1))</f>
        <v>武汉XS</v>
      </c>
      <c r="C220" t="s">
        <v>59</v>
      </c>
      <c r="D220" t="s">
        <v>130</v>
      </c>
      <c r="F220">
        <f t="shared" ref="F220:F237" si="23">E220</f>
        <v>0</v>
      </c>
    </row>
    <row r="221" spans="1:6">
      <c r="A221" t="str">
        <f t="shared" si="21"/>
        <v>武汉LCW502TS0124W0</v>
      </c>
      <c r="B221" t="str">
        <f t="shared" si="22"/>
        <v>武汉L</v>
      </c>
      <c r="C221" t="s">
        <v>59</v>
      </c>
      <c r="D221" t="s">
        <v>131</v>
      </c>
      <c r="F221">
        <f t="shared" si="23"/>
        <v>0</v>
      </c>
    </row>
    <row r="222" spans="1:6">
      <c r="A222" t="str">
        <f t="shared" si="21"/>
        <v>武汉MCW502TS0124W0</v>
      </c>
      <c r="B222" t="str">
        <f t="shared" si="22"/>
        <v>武汉M</v>
      </c>
      <c r="C222" t="s">
        <v>59</v>
      </c>
      <c r="D222" t="s">
        <v>132</v>
      </c>
      <c r="F222">
        <f t="shared" si="23"/>
        <v>0</v>
      </c>
    </row>
    <row r="223" spans="1:6">
      <c r="A223" t="str">
        <f t="shared" si="21"/>
        <v>武汉SCW502TS0124W0</v>
      </c>
      <c r="B223" t="str">
        <f t="shared" si="22"/>
        <v>武汉S</v>
      </c>
      <c r="C223" t="s">
        <v>59</v>
      </c>
      <c r="D223" t="s">
        <v>133</v>
      </c>
      <c r="F223">
        <f t="shared" si="23"/>
        <v>0</v>
      </c>
    </row>
    <row r="224" spans="1:6">
      <c r="A224" t="str">
        <f t="shared" si="21"/>
        <v>广州期货仓FCW502TS0124W0</v>
      </c>
      <c r="B224" t="str">
        <f t="shared" si="22"/>
        <v>广州期货仓F</v>
      </c>
      <c r="C224" t="s">
        <v>59</v>
      </c>
      <c r="D224" t="s">
        <v>134</v>
      </c>
      <c r="F224">
        <f t="shared" si="23"/>
        <v>0</v>
      </c>
    </row>
    <row r="225" spans="1:6">
      <c r="A225" t="str">
        <f t="shared" si="21"/>
        <v>南浦拍照样衣仓XSCW502TS0124W0</v>
      </c>
      <c r="B225" t="str">
        <f t="shared" si="22"/>
        <v>南浦拍照样衣仓XS</v>
      </c>
      <c r="C225" t="s">
        <v>59</v>
      </c>
      <c r="D225" t="s">
        <v>135</v>
      </c>
      <c r="F225">
        <f t="shared" si="23"/>
        <v>0</v>
      </c>
    </row>
    <row r="226" spans="1:6">
      <c r="A226" t="str">
        <f t="shared" si="21"/>
        <v>南浦拍照样衣仓MCW502TS0124W0</v>
      </c>
      <c r="B226" t="str">
        <f t="shared" si="22"/>
        <v>南浦拍照样衣仓M</v>
      </c>
      <c r="C226" t="s">
        <v>59</v>
      </c>
      <c r="D226" t="s">
        <v>136</v>
      </c>
      <c r="F226">
        <f t="shared" si="23"/>
        <v>0</v>
      </c>
    </row>
    <row r="227" spans="1:6">
      <c r="A227" t="str">
        <f t="shared" si="21"/>
        <v>南浦拍照样衣仓SCW502TS0124W0</v>
      </c>
      <c r="B227" t="str">
        <f t="shared" si="22"/>
        <v>南浦拍照样衣仓S</v>
      </c>
      <c r="C227" t="s">
        <v>59</v>
      </c>
      <c r="D227" t="s">
        <v>137</v>
      </c>
      <c r="F227">
        <f t="shared" si="23"/>
        <v>0</v>
      </c>
    </row>
    <row r="228" spans="1:6">
      <c r="A228" t="str">
        <f t="shared" si="21"/>
        <v>南浦正品仓FCW502TS0124W0</v>
      </c>
      <c r="B228" t="str">
        <f t="shared" si="22"/>
        <v>南浦正品仓F</v>
      </c>
      <c r="C228" t="s">
        <v>59</v>
      </c>
      <c r="D228" t="s">
        <v>138</v>
      </c>
      <c r="E228">
        <v>0</v>
      </c>
      <c r="F228">
        <f t="shared" si="23"/>
        <v>0</v>
      </c>
    </row>
    <row r="229" spans="1:6">
      <c r="A229" t="str">
        <f t="shared" si="21"/>
        <v>广州期货仓XXLCW502TS0124W0</v>
      </c>
      <c r="B229" t="str">
        <f t="shared" si="22"/>
        <v>广州期货仓XXL</v>
      </c>
      <c r="C229" t="s">
        <v>59</v>
      </c>
      <c r="D229" t="s">
        <v>139</v>
      </c>
      <c r="F229">
        <f t="shared" si="23"/>
        <v>0</v>
      </c>
    </row>
    <row r="230" spans="1:6">
      <c r="A230" t="str">
        <f t="shared" si="21"/>
        <v>广州期货仓XLCW502TS0124W0</v>
      </c>
      <c r="B230" t="str">
        <f t="shared" si="22"/>
        <v>广州期货仓XL</v>
      </c>
      <c r="C230" t="s">
        <v>59</v>
      </c>
      <c r="D230" t="s">
        <v>140</v>
      </c>
      <c r="F230">
        <f t="shared" si="23"/>
        <v>0</v>
      </c>
    </row>
    <row r="231" spans="1:6">
      <c r="A231" t="str">
        <f t="shared" si="21"/>
        <v>广州期货仓LCW502TS0124W0</v>
      </c>
      <c r="B231" t="str">
        <f t="shared" si="22"/>
        <v>广州期货仓L</v>
      </c>
      <c r="C231" t="s">
        <v>59</v>
      </c>
      <c r="D231" t="s">
        <v>141</v>
      </c>
      <c r="E231">
        <v>4</v>
      </c>
      <c r="F231">
        <f t="shared" si="23"/>
        <v>4</v>
      </c>
    </row>
    <row r="232" spans="1:6">
      <c r="A232" t="str">
        <f t="shared" si="21"/>
        <v>南浦正品仓XXLCW502TS0124W0</v>
      </c>
      <c r="B232" t="str">
        <f t="shared" si="22"/>
        <v>南浦正品仓XXL</v>
      </c>
      <c r="C232" t="s">
        <v>59</v>
      </c>
      <c r="D232" t="s">
        <v>142</v>
      </c>
      <c r="F232">
        <f t="shared" si="23"/>
        <v>0</v>
      </c>
    </row>
    <row r="233" spans="1:6">
      <c r="A233" t="str">
        <f t="shared" si="21"/>
        <v>南浦正品仓XLCW502TS0124W0</v>
      </c>
      <c r="B233" t="str">
        <f t="shared" si="22"/>
        <v>南浦正品仓XL</v>
      </c>
      <c r="C233" t="s">
        <v>59</v>
      </c>
      <c r="D233" t="s">
        <v>143</v>
      </c>
      <c r="E233">
        <v>1</v>
      </c>
      <c r="F233">
        <f t="shared" si="23"/>
        <v>1</v>
      </c>
    </row>
    <row r="234" spans="1:6">
      <c r="A234" t="str">
        <f t="shared" si="21"/>
        <v>南浦正品仓LCW502TS0124W0</v>
      </c>
      <c r="B234" t="str">
        <f t="shared" si="22"/>
        <v>南浦正品仓L</v>
      </c>
      <c r="C234" t="s">
        <v>59</v>
      </c>
      <c r="D234" t="s">
        <v>144</v>
      </c>
      <c r="E234">
        <v>4</v>
      </c>
      <c r="F234">
        <f t="shared" si="23"/>
        <v>4</v>
      </c>
    </row>
    <row r="235" spans="1:6">
      <c r="A235" t="str">
        <f t="shared" si="21"/>
        <v>南浦正品仓MCW502TS0124W0</v>
      </c>
      <c r="B235" t="str">
        <f t="shared" si="22"/>
        <v>南浦正品仓M</v>
      </c>
      <c r="C235" t="s">
        <v>59</v>
      </c>
      <c r="D235" t="s">
        <v>145</v>
      </c>
      <c r="E235">
        <v>5</v>
      </c>
      <c r="F235">
        <f t="shared" si="23"/>
        <v>5</v>
      </c>
    </row>
    <row r="236" spans="1:6">
      <c r="A236" t="str">
        <f t="shared" si="21"/>
        <v>南浦正品仓SCW502TS0124W0</v>
      </c>
      <c r="B236" t="str">
        <f t="shared" si="22"/>
        <v>南浦正品仓S</v>
      </c>
      <c r="C236" t="s">
        <v>59</v>
      </c>
      <c r="D236" t="s">
        <v>146</v>
      </c>
      <c r="E236">
        <v>2</v>
      </c>
      <c r="F236">
        <f t="shared" si="23"/>
        <v>2</v>
      </c>
    </row>
    <row r="237" spans="1:6">
      <c r="A237" t="str">
        <f t="shared" si="21"/>
        <v>南浦正品仓XSCW502TS0124W0</v>
      </c>
      <c r="B237" t="str">
        <f t="shared" si="22"/>
        <v>南浦正品仓XS</v>
      </c>
      <c r="C237" t="s">
        <v>59</v>
      </c>
      <c r="D237" t="s">
        <v>147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大货样衣仓XXLCW502TS0124W0</v>
      </c>
      <c r="B238" t="str">
        <f t="shared" ref="B238:B263" si="25">RIGHT(D238,LEN(D238)-FIND(":",D238,1))</f>
        <v>大货样衣仓XXL</v>
      </c>
      <c r="C238" t="s">
        <v>59</v>
      </c>
      <c r="D238" t="s">
        <v>148</v>
      </c>
      <c r="F238">
        <f t="shared" ref="F238:F263" si="26">E238</f>
        <v>0</v>
      </c>
    </row>
    <row r="239" spans="1:6">
      <c r="A239" t="str">
        <f t="shared" si="24"/>
        <v>大货样衣仓MCW502TS0124W0</v>
      </c>
      <c r="B239" t="str">
        <f t="shared" si="25"/>
        <v>大货样衣仓M</v>
      </c>
      <c r="C239" t="s">
        <v>59</v>
      </c>
      <c r="D239" t="s">
        <v>149</v>
      </c>
      <c r="F239">
        <f t="shared" si="26"/>
        <v>0</v>
      </c>
    </row>
    <row r="240" spans="1:6">
      <c r="A240" t="str">
        <f t="shared" si="24"/>
        <v>大货样衣仓XLCW502TS0124W0</v>
      </c>
      <c r="B240" t="str">
        <f t="shared" si="25"/>
        <v>大货样衣仓XL</v>
      </c>
      <c r="C240" t="s">
        <v>59</v>
      </c>
      <c r="D240" t="s">
        <v>150</v>
      </c>
      <c r="F240">
        <f t="shared" si="26"/>
        <v>0</v>
      </c>
    </row>
    <row r="241" spans="1:6">
      <c r="A241" t="str">
        <f t="shared" si="24"/>
        <v>大货样衣仓LCW502TS0124W0</v>
      </c>
      <c r="B241" t="str">
        <f t="shared" si="25"/>
        <v>大货样衣仓L</v>
      </c>
      <c r="C241" t="s">
        <v>59</v>
      </c>
      <c r="D241" t="s">
        <v>151</v>
      </c>
      <c r="F241">
        <f t="shared" si="26"/>
        <v>0</v>
      </c>
    </row>
    <row r="242" spans="1:6">
      <c r="A242" t="str">
        <f t="shared" si="24"/>
        <v>大货样衣仓SCW502TS0124W0</v>
      </c>
      <c r="B242" t="str">
        <f t="shared" si="25"/>
        <v>大货样衣仓S</v>
      </c>
      <c r="C242" t="s">
        <v>59</v>
      </c>
      <c r="D242" t="s">
        <v>152</v>
      </c>
      <c r="E242">
        <v>1</v>
      </c>
      <c r="F242">
        <f t="shared" si="26"/>
        <v>1</v>
      </c>
    </row>
    <row r="243" spans="1:6">
      <c r="A243" t="str">
        <f t="shared" si="24"/>
        <v>大货样衣仓XSCW502TS0124W0</v>
      </c>
      <c r="B243" t="str">
        <f t="shared" si="25"/>
        <v>大货样衣仓XS</v>
      </c>
      <c r="C243" t="s">
        <v>59</v>
      </c>
      <c r="D243" t="s">
        <v>153</v>
      </c>
      <c r="F243">
        <f t="shared" si="26"/>
        <v>0</v>
      </c>
    </row>
    <row r="244" spans="1:6">
      <c r="A244" t="str">
        <f t="shared" si="24"/>
        <v>南浦拍照样衣仓FCW502TS0124W0</v>
      </c>
      <c r="B244" t="str">
        <f t="shared" si="25"/>
        <v>南浦拍照样衣仓F</v>
      </c>
      <c r="C244" t="s">
        <v>59</v>
      </c>
      <c r="D244" t="s">
        <v>154</v>
      </c>
      <c r="F244">
        <f t="shared" si="26"/>
        <v>0</v>
      </c>
    </row>
    <row r="245" spans="1:6">
      <c r="A245" t="str">
        <f t="shared" si="24"/>
        <v>南浦拍照样衣仓XXLCW502TS0124W0</v>
      </c>
      <c r="B245" t="str">
        <f t="shared" si="25"/>
        <v>南浦拍照样衣仓XXL</v>
      </c>
      <c r="C245" t="s">
        <v>59</v>
      </c>
      <c r="D245" t="s">
        <v>155</v>
      </c>
      <c r="F245">
        <f t="shared" si="26"/>
        <v>0</v>
      </c>
    </row>
    <row r="246" spans="1:6">
      <c r="A246" t="str">
        <f t="shared" si="24"/>
        <v>南浦拍照样衣仓XLCW502TS0124W0</v>
      </c>
      <c r="B246" t="str">
        <f t="shared" si="25"/>
        <v>南浦拍照样衣仓XL</v>
      </c>
      <c r="C246" t="s">
        <v>59</v>
      </c>
      <c r="D246" t="s">
        <v>156</v>
      </c>
      <c r="F246">
        <f t="shared" si="26"/>
        <v>0</v>
      </c>
    </row>
    <row r="247" spans="1:6">
      <c r="A247" t="str">
        <f t="shared" si="24"/>
        <v>香港仓XSCW502TS0124W0</v>
      </c>
      <c r="B247" t="str">
        <f t="shared" si="25"/>
        <v>香港仓XS</v>
      </c>
      <c r="C247" t="s">
        <v>59</v>
      </c>
      <c r="D247" t="s">
        <v>157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南浦拍照样衣仓LCW502TS0124W0</v>
      </c>
      <c r="B248" t="str">
        <f t="shared" si="25"/>
        <v>南浦拍照样衣仓L</v>
      </c>
      <c r="C248" t="s">
        <v>59</v>
      </c>
      <c r="D248" t="s">
        <v>158</v>
      </c>
      <c r="F248">
        <f t="shared" si="26"/>
        <v>0</v>
      </c>
    </row>
    <row r="249" spans="1:6">
      <c r="A249" t="str">
        <f t="shared" si="24"/>
        <v>大货样衣仓FCW502TS0124W0</v>
      </c>
      <c r="B249" t="str">
        <f t="shared" si="25"/>
        <v>大货样衣仓F</v>
      </c>
      <c r="C249" t="s">
        <v>59</v>
      </c>
      <c r="D249" t="s">
        <v>159</v>
      </c>
      <c r="F249">
        <f t="shared" si="26"/>
        <v>0</v>
      </c>
    </row>
    <row r="250" spans="1:6">
      <c r="A250" t="str">
        <f t="shared" si="24"/>
        <v>香港仓LCW502TS0124W0</v>
      </c>
      <c r="B250" t="str">
        <f t="shared" si="25"/>
        <v>香港仓L</v>
      </c>
      <c r="C250" t="s">
        <v>59</v>
      </c>
      <c r="D250" t="s">
        <v>160</v>
      </c>
      <c r="E250">
        <v>20</v>
      </c>
      <c r="F250">
        <f t="shared" si="26"/>
        <v>20</v>
      </c>
    </row>
    <row r="251" spans="1:6">
      <c r="A251" t="str">
        <f t="shared" si="24"/>
        <v>香港仓MCW502TS0124W0</v>
      </c>
      <c r="B251" t="str">
        <f t="shared" si="25"/>
        <v>香港仓M</v>
      </c>
      <c r="C251" t="s">
        <v>59</v>
      </c>
      <c r="D251" t="s">
        <v>161</v>
      </c>
      <c r="E251">
        <v>28</v>
      </c>
      <c r="F251">
        <f t="shared" si="26"/>
        <v>28</v>
      </c>
    </row>
    <row r="252" spans="1:6">
      <c r="A252" t="str">
        <f t="shared" si="24"/>
        <v>香港仓FCW502TS0124W0</v>
      </c>
      <c r="B252" t="str">
        <f t="shared" si="25"/>
        <v>香港仓F</v>
      </c>
      <c r="C252" t="s">
        <v>59</v>
      </c>
      <c r="D252" t="s">
        <v>162</v>
      </c>
      <c r="F252">
        <f t="shared" si="26"/>
        <v>0</v>
      </c>
    </row>
    <row r="253" spans="1:6">
      <c r="A253" t="str">
        <f t="shared" si="24"/>
        <v>香港仓XXLCW502TS0124W0</v>
      </c>
      <c r="B253" t="str">
        <f t="shared" si="25"/>
        <v>香港仓XXL</v>
      </c>
      <c r="C253" t="s">
        <v>59</v>
      </c>
      <c r="D253" t="s">
        <v>163</v>
      </c>
      <c r="F253">
        <f t="shared" si="26"/>
        <v>0</v>
      </c>
    </row>
    <row r="254" spans="1:6">
      <c r="A254" t="str">
        <f t="shared" si="24"/>
        <v>香港仓SCW502TS0124W0</v>
      </c>
      <c r="B254" t="str">
        <f t="shared" si="25"/>
        <v>香港仓S</v>
      </c>
      <c r="C254" t="s">
        <v>59</v>
      </c>
      <c r="D254" t="s">
        <v>164</v>
      </c>
      <c r="E254">
        <v>14</v>
      </c>
      <c r="F254">
        <f t="shared" si="26"/>
        <v>14</v>
      </c>
    </row>
    <row r="255" spans="1:6">
      <c r="A255" t="str">
        <f t="shared" si="24"/>
        <v>香港仓XLCW502TS0124W0</v>
      </c>
      <c r="B255" t="str">
        <f t="shared" si="25"/>
        <v>香港仓XL</v>
      </c>
      <c r="C255" t="s">
        <v>59</v>
      </c>
      <c r="D255" t="s">
        <v>165</v>
      </c>
      <c r="E255">
        <v>9</v>
      </c>
      <c r="F255">
        <f t="shared" si="26"/>
        <v>9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166</v>
      </c>
      <c r="B1" s="4" t="s">
        <v>167</v>
      </c>
      <c r="C1" s="4" t="s">
        <v>168</v>
      </c>
      <c r="D1" s="4" t="s">
        <v>169</v>
      </c>
      <c r="E1" s="4" t="s">
        <v>170</v>
      </c>
      <c r="F1" s="4" t="s">
        <v>80</v>
      </c>
      <c r="G1" s="4" t="s">
        <v>50</v>
      </c>
      <c r="H1" s="4" t="s">
        <v>171</v>
      </c>
      <c r="I1" s="4" t="s">
        <v>172</v>
      </c>
      <c r="J1" s="4" t="s">
        <v>172</v>
      </c>
      <c r="K1" s="4" t="s">
        <v>173</v>
      </c>
      <c r="L1" s="4" t="s">
        <v>174</v>
      </c>
      <c r="M1" s="4" t="s">
        <v>175</v>
      </c>
      <c r="N1" s="4" t="s">
        <v>176</v>
      </c>
      <c r="O1" s="4" t="s">
        <v>177</v>
      </c>
      <c r="P1" s="5" t="s">
        <v>57</v>
      </c>
      <c r="Q1" s="4" t="s">
        <v>54</v>
      </c>
      <c r="R1" s="4" t="s">
        <v>53</v>
      </c>
      <c r="S1" s="4" t="s">
        <v>52</v>
      </c>
      <c r="T1" s="4" t="s">
        <v>55</v>
      </c>
      <c r="U1" s="4" t="s">
        <v>178</v>
      </c>
      <c r="V1" s="4" t="s">
        <v>179</v>
      </c>
      <c r="W1" s="9" t="s">
        <v>180</v>
      </c>
      <c r="X1" s="4" t="s">
        <v>81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181</v>
      </c>
      <c r="AG1" s="4" t="s">
        <v>81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81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81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81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182</v>
      </c>
      <c r="BQ1" s="4" t="s">
        <v>81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166</v>
      </c>
      <c r="B2" s="11" t="s">
        <v>167</v>
      </c>
      <c r="C2" s="11" t="s">
        <v>168</v>
      </c>
      <c r="D2" s="11" t="s">
        <v>169</v>
      </c>
      <c r="E2" s="11" t="s">
        <v>170</v>
      </c>
      <c r="F2" s="11" t="s">
        <v>80</v>
      </c>
      <c r="G2" s="11" t="s">
        <v>50</v>
      </c>
      <c r="H2" s="11" t="s">
        <v>171</v>
      </c>
      <c r="I2" s="11" t="s">
        <v>172</v>
      </c>
      <c r="J2" s="11" t="s">
        <v>172</v>
      </c>
      <c r="K2" s="11" t="s">
        <v>173</v>
      </c>
      <c r="L2" s="11" t="s">
        <v>174</v>
      </c>
      <c r="M2" s="11" t="s">
        <v>175</v>
      </c>
      <c r="N2" s="11" t="s">
        <v>176</v>
      </c>
      <c r="O2" s="11" t="s">
        <v>177</v>
      </c>
      <c r="P2" s="16" t="s">
        <v>57</v>
      </c>
      <c r="Q2" s="16" t="s">
        <v>54</v>
      </c>
      <c r="R2" s="16" t="s">
        <v>53</v>
      </c>
      <c r="S2" s="16" t="s">
        <v>52</v>
      </c>
      <c r="T2" s="16" t="s">
        <v>55</v>
      </c>
      <c r="U2" s="16" t="s">
        <v>178</v>
      </c>
      <c r="V2" s="16" t="s">
        <v>179</v>
      </c>
      <c r="W2" s="16" t="s">
        <v>180</v>
      </c>
      <c r="X2" s="16" t="s">
        <v>81</v>
      </c>
      <c r="Y2" s="25" t="s">
        <v>57</v>
      </c>
      <c r="Z2" s="25" t="s">
        <v>54</v>
      </c>
      <c r="AA2" s="25" t="s">
        <v>53</v>
      </c>
      <c r="AB2" s="25" t="s">
        <v>52</v>
      </c>
      <c r="AC2" s="25" t="s">
        <v>55</v>
      </c>
      <c r="AD2" s="25" t="s">
        <v>178</v>
      </c>
      <c r="AE2" s="25" t="s">
        <v>179</v>
      </c>
      <c r="AF2" s="25" t="s">
        <v>183</v>
      </c>
      <c r="AG2" s="25" t="s">
        <v>81</v>
      </c>
      <c r="AH2" s="25" t="s">
        <v>57</v>
      </c>
      <c r="AI2" s="25" t="s">
        <v>54</v>
      </c>
      <c r="AJ2" s="25" t="s">
        <v>53</v>
      </c>
      <c r="AK2" s="25" t="s">
        <v>52</v>
      </c>
      <c r="AL2" s="25" t="s">
        <v>55</v>
      </c>
      <c r="AM2" s="25" t="s">
        <v>178</v>
      </c>
      <c r="AN2" s="25" t="s">
        <v>179</v>
      </c>
      <c r="AO2" s="27" t="s">
        <v>27</v>
      </c>
      <c r="AP2" s="25" t="s">
        <v>81</v>
      </c>
      <c r="AQ2" s="28" t="s">
        <v>57</v>
      </c>
      <c r="AR2" s="28" t="s">
        <v>54</v>
      </c>
      <c r="AS2" s="28" t="s">
        <v>53</v>
      </c>
      <c r="AT2" s="28" t="s">
        <v>52</v>
      </c>
      <c r="AU2" s="28" t="s">
        <v>55</v>
      </c>
      <c r="AV2" s="28" t="s">
        <v>178</v>
      </c>
      <c r="AW2" s="28" t="s">
        <v>179</v>
      </c>
      <c r="AX2" s="28" t="s">
        <v>16</v>
      </c>
      <c r="AY2" s="28" t="s">
        <v>81</v>
      </c>
      <c r="AZ2" s="31" t="s">
        <v>57</v>
      </c>
      <c r="BA2" s="31" t="s">
        <v>54</v>
      </c>
      <c r="BB2" s="31" t="s">
        <v>53</v>
      </c>
      <c r="BC2" s="31" t="s">
        <v>52</v>
      </c>
      <c r="BD2" s="31" t="s">
        <v>55</v>
      </c>
      <c r="BE2" s="31" t="s">
        <v>178</v>
      </c>
      <c r="BF2" s="31" t="s">
        <v>179</v>
      </c>
      <c r="BG2" s="31" t="s">
        <v>25</v>
      </c>
      <c r="BH2" s="31" t="s">
        <v>81</v>
      </c>
      <c r="BI2" s="34" t="s">
        <v>57</v>
      </c>
      <c r="BJ2" s="34" t="s">
        <v>54</v>
      </c>
      <c r="BK2" s="34" t="s">
        <v>53</v>
      </c>
      <c r="BL2" s="34" t="s">
        <v>52</v>
      </c>
      <c r="BM2" s="34" t="s">
        <v>55</v>
      </c>
      <c r="BN2" s="34" t="s">
        <v>178</v>
      </c>
      <c r="BO2" s="34" t="s">
        <v>179</v>
      </c>
      <c r="BP2" s="34" t="s">
        <v>182</v>
      </c>
      <c r="BQ2" s="34" t="s">
        <v>81</v>
      </c>
      <c r="BR2" s="35" t="s">
        <v>57</v>
      </c>
      <c r="BS2" s="35" t="s">
        <v>54</v>
      </c>
      <c r="BT2" s="35" t="s">
        <v>53</v>
      </c>
      <c r="BU2" s="35" t="s">
        <v>52</v>
      </c>
      <c r="BV2" s="35" t="s">
        <v>55</v>
      </c>
      <c r="BW2" s="35" t="s">
        <v>178</v>
      </c>
      <c r="BX2" s="35" t="s">
        <v>179</v>
      </c>
      <c r="BY2" s="35" t="s">
        <v>28</v>
      </c>
      <c r="BZ2" s="35" t="s">
        <v>81</v>
      </c>
    </row>
    <row r="3" s="3" customFormat="1" ht="29" customHeight="1" spans="1:77">
      <c r="A3" s="12">
        <v>45389</v>
      </c>
      <c r="B3" s="13"/>
      <c r="C3" s="13"/>
      <c r="D3" s="13" t="str">
        <f>_xlfn.DISPIMG("ID_53CE434968BD4A5F81218A80C5CDD181",1)</f>
        <v>=DISPIMG("ID_53CE434968BD4A5F81218A80C5CDD181",1)</v>
      </c>
      <c r="E3" s="13"/>
      <c r="F3" s="13"/>
      <c r="G3" s="13" t="s">
        <v>17</v>
      </c>
      <c r="H3" s="13" t="s">
        <v>184</v>
      </c>
      <c r="I3" s="13" t="s">
        <v>185</v>
      </c>
      <c r="J3" s="13" t="s">
        <v>186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34</v>
      </c>
      <c r="R3" s="13">
        <v>44</v>
      </c>
      <c r="S3" s="13">
        <v>25</v>
      </c>
      <c r="T3" s="13">
        <v>15</v>
      </c>
      <c r="U3" s="13"/>
      <c r="V3" s="13"/>
      <c r="W3" s="23">
        <v>118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23</v>
      </c>
      <c r="AS3" s="13">
        <v>30</v>
      </c>
      <c r="AT3" s="13">
        <v>17</v>
      </c>
      <c r="AU3" s="13">
        <v>10</v>
      </c>
      <c r="AV3" s="13"/>
      <c r="AW3" s="13"/>
      <c r="AX3" s="23">
        <v>80</v>
      </c>
      <c r="AY3" s="32"/>
      <c r="AZ3" s="19">
        <v>0</v>
      </c>
      <c r="BA3" s="13">
        <v>10</v>
      </c>
      <c r="BB3" s="13">
        <v>13</v>
      </c>
      <c r="BC3" s="13">
        <v>7</v>
      </c>
      <c r="BD3" s="13">
        <v>5</v>
      </c>
      <c r="BE3" s="13"/>
      <c r="BF3" s="13">
        <v>0</v>
      </c>
      <c r="BG3" s="23">
        <v>35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T3" s="3"/>
      <c r="BY3" s="3">
        <v>1</v>
      </c>
    </row>
    <row r="4" ht="29" customHeight="1" spans="1:77">
      <c r="A4" s="12">
        <v>45389</v>
      </c>
      <c r="B4" s="14"/>
      <c r="C4" s="14"/>
      <c r="D4" s="14" t="str">
        <f>_xlfn.DISPIMG("ID_36C03992480F4F1AAD6112BB2D3B0854",1)</f>
        <v>=DISPIMG("ID_36C03992480F4F1AAD6112BB2D3B0854",1)</v>
      </c>
      <c r="E4" s="14"/>
      <c r="F4" s="14"/>
      <c r="G4" s="14" t="s">
        <v>56</v>
      </c>
      <c r="H4" s="14" t="s">
        <v>184</v>
      </c>
      <c r="I4" s="14" t="s">
        <v>185</v>
      </c>
      <c r="J4" s="14" t="s">
        <v>186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10</v>
      </c>
      <c r="Q4" s="14">
        <v>41</v>
      </c>
      <c r="R4" s="14">
        <v>43</v>
      </c>
      <c r="S4" s="14">
        <v>20</v>
      </c>
      <c r="T4" s="14"/>
      <c r="U4" s="14"/>
      <c r="V4" s="14"/>
      <c r="W4" s="24">
        <v>114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9</v>
      </c>
      <c r="AJ4" s="14">
        <v>17</v>
      </c>
      <c r="AK4" s="14">
        <v>14</v>
      </c>
      <c r="AL4" s="14"/>
      <c r="AM4" s="14"/>
      <c r="AN4" s="14"/>
      <c r="AO4" s="24">
        <v>40</v>
      </c>
      <c r="AP4" s="30"/>
      <c r="AQ4" s="22">
        <v>9</v>
      </c>
      <c r="AR4" s="14">
        <v>23</v>
      </c>
      <c r="AS4" s="14">
        <v>20</v>
      </c>
      <c r="AT4" s="14">
        <v>3</v>
      </c>
      <c r="AU4" s="14"/>
      <c r="AV4" s="14"/>
      <c r="AW4" s="14"/>
      <c r="AX4" s="24">
        <v>55</v>
      </c>
      <c r="AY4" s="33"/>
      <c r="AZ4" s="19">
        <v>1</v>
      </c>
      <c r="BA4" s="13">
        <v>8</v>
      </c>
      <c r="BB4" s="13">
        <v>6</v>
      </c>
      <c r="BC4" s="13">
        <v>3</v>
      </c>
      <c r="BD4" s="13">
        <v>0</v>
      </c>
      <c r="BE4" s="13"/>
      <c r="BF4" s="13">
        <v>0</v>
      </c>
      <c r="BG4" s="23">
        <v>18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T4" s="4"/>
      <c r="BY4" s="4">
        <v>1</v>
      </c>
    </row>
    <row r="5" ht="29" customHeight="1" spans="1:77">
      <c r="A5" s="12">
        <v>45389</v>
      </c>
      <c r="B5" s="14"/>
      <c r="C5" s="14"/>
      <c r="D5" s="14" t="str">
        <f>_xlfn.DISPIMG("ID_8F19263A66424898876B37475CA06605",1)</f>
        <v>=DISPIMG("ID_8F19263A66424898876B37475CA06605",1)</v>
      </c>
      <c r="E5" s="14"/>
      <c r="F5" s="14"/>
      <c r="G5" s="14" t="s">
        <v>58</v>
      </c>
      <c r="H5" s="14" t="s">
        <v>184</v>
      </c>
      <c r="I5" s="14" t="s">
        <v>185</v>
      </c>
      <c r="J5" s="14" t="s">
        <v>186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43</v>
      </c>
      <c r="R5" s="14">
        <v>45</v>
      </c>
      <c r="S5" s="14">
        <v>20</v>
      </c>
      <c r="T5" s="14"/>
      <c r="U5" s="14"/>
      <c r="V5" s="14"/>
      <c r="W5" s="24">
        <v>118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7</v>
      </c>
      <c r="AJ5" s="14">
        <v>11</v>
      </c>
      <c r="AK5" s="14">
        <v>7</v>
      </c>
      <c r="AL5" s="14"/>
      <c r="AM5" s="14"/>
      <c r="AN5" s="14"/>
      <c r="AO5" s="24">
        <v>25</v>
      </c>
      <c r="AP5" s="30"/>
      <c r="AQ5" s="22">
        <v>8</v>
      </c>
      <c r="AR5" s="14">
        <v>27</v>
      </c>
      <c r="AS5" s="14">
        <v>26</v>
      </c>
      <c r="AT5" s="14">
        <v>10</v>
      </c>
      <c r="AU5" s="14"/>
      <c r="AV5" s="14"/>
      <c r="AW5" s="14"/>
      <c r="AX5" s="24">
        <v>71</v>
      </c>
      <c r="AY5" s="33"/>
      <c r="AZ5" s="19">
        <v>2</v>
      </c>
      <c r="BA5" s="13">
        <v>8</v>
      </c>
      <c r="BB5" s="13">
        <v>8</v>
      </c>
      <c r="BC5" s="13">
        <v>3</v>
      </c>
      <c r="BD5" s="13">
        <v>0</v>
      </c>
      <c r="BE5" s="13"/>
      <c r="BF5" s="13">
        <v>0</v>
      </c>
      <c r="BG5" s="23">
        <v>21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45389</v>
      </c>
      <c r="B6" s="14"/>
      <c r="C6" s="14"/>
      <c r="D6" s="14" t="str">
        <f>_xlfn.DISPIMG("ID_720F95DFBFD3453AA5782D1D69C3E9EE",1)</f>
        <v>=DISPIMG("ID_720F95DFBFD3453AA5782D1D69C3E9EE",1)</v>
      </c>
      <c r="E6" s="14"/>
      <c r="F6" s="14"/>
      <c r="G6" s="13" t="s">
        <v>59</v>
      </c>
      <c r="H6" s="14" t="s">
        <v>184</v>
      </c>
      <c r="I6" s="14" t="s">
        <v>185</v>
      </c>
      <c r="J6" s="14" t="s">
        <v>186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17</v>
      </c>
      <c r="R6" s="14">
        <v>37</v>
      </c>
      <c r="S6" s="14">
        <v>28</v>
      </c>
      <c r="T6" s="14">
        <v>10</v>
      </c>
      <c r="U6" s="14"/>
      <c r="V6" s="14"/>
      <c r="W6" s="24">
        <v>92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>
        <v>4</v>
      </c>
      <c r="AK6" s="14">
        <v>4</v>
      </c>
      <c r="AL6" s="14"/>
      <c r="AM6" s="14"/>
      <c r="AN6" s="14"/>
      <c r="AO6" s="24">
        <v>8</v>
      </c>
      <c r="AP6" s="30"/>
      <c r="AQ6" s="22">
        <v>0</v>
      </c>
      <c r="AR6" s="14">
        <v>14</v>
      </c>
      <c r="AS6" s="14">
        <v>28</v>
      </c>
      <c r="AT6" s="14">
        <v>20</v>
      </c>
      <c r="AU6" s="14">
        <v>9</v>
      </c>
      <c r="AV6" s="14"/>
      <c r="AW6" s="14"/>
      <c r="AX6" s="24">
        <v>71</v>
      </c>
      <c r="AY6" s="33"/>
      <c r="AZ6" s="19">
        <v>0</v>
      </c>
      <c r="BA6" s="13">
        <v>2</v>
      </c>
      <c r="BB6" s="13">
        <v>5</v>
      </c>
      <c r="BC6" s="13">
        <v>4</v>
      </c>
      <c r="BD6" s="13">
        <v>1</v>
      </c>
      <c r="BE6" s="13"/>
      <c r="BF6" s="13">
        <v>0</v>
      </c>
      <c r="BG6" s="23">
        <v>12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187</v>
      </c>
    </row>
    <row r="17" spans="1:1">
      <c r="A17" s="1" t="s">
        <v>188</v>
      </c>
    </row>
    <row r="18" spans="1:1">
      <c r="A18" s="1" t="s">
        <v>189</v>
      </c>
    </row>
    <row r="19" spans="1:1">
      <c r="A19" s="1" t="s">
        <v>190</v>
      </c>
    </row>
    <row r="32" spans="1:1">
      <c r="A32" s="1" t="s">
        <v>191</v>
      </c>
    </row>
    <row r="53" spans="1:1">
      <c r="A53" s="1" t="s">
        <v>192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2024-04-07T03:33:54Z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