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  <etc:cellImage>
    <xdr:pic>
      <xdr:nvPicPr>
        <xdr:cNvPr id="1446" name="ID_B0CB5061D70F43CFBE58AD3BF248DC8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196630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<sst xmlns="http://schemas.openxmlformats.org/spreadsheetml/2006/main" count="1480" uniqueCount="202">
  <si>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</si>
  <si>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</si>
  <si>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</si>
  <si>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</si>
  <si>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</si>
  <si>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</si>
  <si>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</si>
  <si>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</si>
  <si>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</si>
  <si>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</si>
  <si>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</si>
  <si>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</si>
  <si>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</si>
  <si>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</si>
  <si>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</si>
  <si>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RY20240403004</t>
  </si>
  <si>
    <t>香港仓</t>
  </si>
  <si>
    <t>CCW22-H1H352</t>
  </si>
  <si>
    <t>CCW22-H1H352-BLUEL</t>
  </si>
  <si>
    <t>正品</t>
  </si>
  <si>
    <t>2024-04-03</t>
  </si>
  <si>
    <t>香港</t>
  </si>
  <si>
    <t>CCW22-H1H352-BLUEM</t>
  </si>
  <si>
    <t>CCW22-H1H352-BLUES</t>
  </si>
  <si>
    <t>CCW22-H1H352-BLUEXL</t>
  </si>
  <si>
    <t>CCW22-H1H352-BLUEXS</t>
  </si>
  <si>
    <t>南浦正品仓</t>
  </si>
  <si>
    <t>广州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</si>
  <si>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</si>
  <si>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</si>
  <si>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</si>
  <si>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</si>
  <si>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</si>
  <si>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</si>
  <si>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</si>
  <si>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CW501DP0117B0</t>
  </si>
  <si>
    <t>L</t>
  </si>
  <si>
    <t>M</t>
  </si>
  <si>
    <t>S</t>
  </si>
  <si>
    <t>XL</t>
  </si>
  <si>
    <t>广州期货仓</t>
  </si>
  <si>
    <t>CCW22-U1H968-BLACK</t>
  </si>
  <si>
    <t>CCW22-H1H352-BLUE</t>
  </si>
  <si>
    <t>XS</t>
  </si>
  <si>
    <t>RY20240403003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</si>
  <si>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</si>
  <si>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</si>
  <si>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</si>
  <si>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</si>
  <si>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</si>
  <si>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</si>
  <si>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</si>
  <si>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</si>
  <si>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</si>
  <si>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</si>
  <si>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</si>
  <si>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</si>
  <si>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</si>
  <si>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</si>
  <si>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</si>
  <si>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</si>
  <si>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</si>
  <si>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</si>
  <si>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</si>
  <si>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</si>
  <si>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</si>
  <si>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</si>
  <si>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</si>
  <si>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</si>
  <si>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</si>
  <si>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</si>
  <si>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</si>
  <si>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</si>
  <si>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</si>
  <si>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RY20240403006</t>
  </si>
  <si>
    <t>CW501DP0117</t>
  </si>
  <si>
    <t>牛仔长裤</t>
  </si>
  <si>
    <t>丽东恒</t>
  </si>
  <si>
    <t>400001</t>
  </si>
  <si>
    <t>312</t>
  </si>
  <si>
    <t>5928</t>
  </si>
  <si>
    <t>全时段</t>
  </si>
  <si>
    <t>MO20231216005</t>
  </si>
  <si>
    <t>CHESTER CHARLES</t>
  </si>
  <si>
    <t>首单</t>
  </si>
  <si>
    <t>CW501DP0117B0L</t>
  </si>
  <si>
    <t>正黑</t>
  </si>
  <si>
    <t>吴利平</t>
  </si>
  <si>
    <t>14976</t>
  </si>
  <si>
    <t>CW501DP0117B0M</t>
  </si>
  <si>
    <t>11232</t>
  </si>
  <si>
    <t>CW501DP0117B0S</t>
  </si>
  <si>
    <t>2184</t>
  </si>
  <si>
    <t>CW501DP0117B0XL</t>
  </si>
  <si>
    <t>RY20240403005</t>
  </si>
  <si>
    <t>CCW22-U1H968</t>
  </si>
  <si>
    <t>304</t>
  </si>
  <si>
    <t>3648</t>
  </si>
  <si>
    <t>MO20240130006</t>
  </si>
  <si>
    <t>翻单3</t>
  </si>
  <si>
    <t>CCW22-U1H968-BLACKL</t>
  </si>
  <si>
    <t>返单3   还有尾数待清明节后再翻查出货</t>
  </si>
  <si>
    <t>8816</t>
  </si>
  <si>
    <t>CCW22-U1H968-BLACKM</t>
  </si>
  <si>
    <t>8512</t>
  </si>
  <si>
    <t>CCW22-U1H968-BLACKS</t>
  </si>
  <si>
    <t>256</t>
  </si>
  <si>
    <t>6400</t>
  </si>
  <si>
    <t>MO20240310003</t>
  </si>
  <si>
    <t>翻单9</t>
  </si>
  <si>
    <t>蓝色</t>
  </si>
  <si>
    <t>14848</t>
  </si>
  <si>
    <t>15360</t>
  </si>
  <si>
    <t>1280</t>
  </si>
  <si>
    <t>4608</t>
  </si>
  <si>
    <t>2560</t>
  </si>
  <si>
    <t>MO20240124001</t>
  </si>
  <si>
    <t>翻单8</t>
  </si>
  <si>
    <t>这是补报关21件单，入香港仓</t>
  </si>
  <si>
    <t>2816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</si>
  <si>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</si>
  <si>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</si>
  <si>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</si>
  <si>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</si>
  <si>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</si>
  <si>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</si>
  <si>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</si>
  <si>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</si>
  <si>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</si>
  <si>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</si>
  <si>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</si>
  <si>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</si>
  <si>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</si>
  <si>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</si>
  <si>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</si>
  <si>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</si>
  <si>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</si>
  <si>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</si>
  <si>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</si>
  <si>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</si>
  <si>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</si>
  <si>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</si>
  <si>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</si>
  <si>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</si>
  <si>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</si>
  <si>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</si>
  <si>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</si>
  <si>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</si>
  <si>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</si>
  <si>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</si>
  <si>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</si>
  <si>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</si>
  <si>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</si>
  <si>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</si>
  <si>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</si>
  <si>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</si>
  <si>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</si>
  <si>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</si>
  <si>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</si>
  <si>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</si>
  <si>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</si>
  <si>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</si>
  <si>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</si>
  <si>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</si>
  <si>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</si>
  <si>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</si>
  <si>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CW502KW0417B0</t>
  </si>
  <si>
    <t>CW501KT0375B0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</si>
  <si>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</si>
  <si>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</si>
  <si>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</si>
  <si>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</si>
  <si>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</si>
  <si>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</si>
  <si>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</si>
  <si>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</si>
  <si>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</si>
  <si>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</si>
  <si>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</si>
  <si>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</si>
  <si>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</si>
  <si>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</si>
  <si>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</si>
  <si>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</si>
  <si>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</si>
  <si>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</si>
  <si>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</si>
  <si>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</si>
  <si>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</si>
  <si>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PANTS</t>
  </si>
  <si>
    <t>裤子</t>
  </si>
  <si>
    <t>JEANS</t>
  </si>
  <si>
    <t>牛仔</t>
  </si>
  <si>
    <t>香港调拨</t>
  </si>
  <si>
    <t>首批</t>
  </si>
  <si>
    <t>计划部多做报关资料，后补的货品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</si>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</sst>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951967593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7866607118B4791ABC95B26C70B3544&quot;,1)"/>
        <s v="=DISPIMG(&quot;ID_BB2405463DD748BF8F290F69DCD587F9&quot;,1)"/>
        <s v="=DISPIMG(&quot;ID_B0CB5061D70F43CFBE58AD3BF248DC86&quot;,1)"/>
        <s v="=DISPIMG(&quot;ID_A736116E492D4085B68813A6F7184CA9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502KW0417B0"/>
        <s v="CW501KT0375B0"/>
        <s v="CW501DP0117B0"/>
        <s v="CCW22-U1H968-BLACK"/>
        <s v="CCW22-H1H352-BLUE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KNITWEAR"/>
        <s v="PANTS"/>
        <s v="JEANS"/>
        <m/>
      </sharedItems>
    </cacheField>
    <cacheField name="品类2" numFmtId="0">
      <sharedItems containsBlank="1" count="5">
        <s v="品类"/>
        <s v="毛织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香港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4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6"/>
        <n v="18"/>
      </sharedItems>
    </cacheField>
    <cacheField name="S" numFmtId="0">
      <sharedItems containsBlank="1" containsNumber="1" containsInteger="1" containsMixedTypes="1" count="8">
        <s v="S"/>
        <n v="39"/>
        <n v="50"/>
        <n v="36"/>
        <n v="28"/>
        <n v="60"/>
        <n v="11"/>
        <m/>
      </sharedItems>
    </cacheField>
    <cacheField name="M" numFmtId="0">
      <sharedItems containsBlank="1" containsNumber="1" containsInteger="1" containsMixedTypes="1" count="8">
        <s v="M"/>
        <n v="31"/>
        <n v="39"/>
        <n v="48"/>
        <n v="29"/>
        <n v="58"/>
        <n v="10"/>
        <m/>
      </sharedItems>
    </cacheField>
    <cacheField name="L" numFmtId="0">
      <sharedItems containsBlank="1" containsNumber="1" containsInteger="1" containsMixedTypes="1" count="7">
        <s v="L"/>
        <n v="20"/>
        <n v="16"/>
        <n v="19"/>
        <n v="12"/>
        <n v="25"/>
        <m/>
      </sharedItems>
    </cacheField>
    <cacheField name="XL" numFmtId="0">
      <sharedItems containsBlank="1" containsNumber="1" containsInteger="1" containsMixedTypes="1" count="5">
        <s v="XL"/>
        <n v="11"/>
        <m/>
        <n v="7"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21"/>
        <n v="110"/>
        <n v="69"/>
        <n v="166"/>
        <n v="21"/>
        <m/>
      </sharedItems>
    </cacheField>
    <cacheField name="备注" numFmtId="0">
      <sharedItems containsBlank="1" count="3">
        <s v="备注"/>
        <m/>
        <s v="计划部多做报关资料，后补的货品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5"/>
        <n v="0"/>
        <n v="4"/>
        <n v="3"/>
        <m/>
      </sharedItems>
    </cacheField>
    <cacheField name="广州期货仓M" numFmtId="0">
      <sharedItems containsBlank="1" containsNumber="1" containsInteger="1" containsMixedTypes="1" count="5">
        <s v="M"/>
        <n v="9"/>
        <n v="8"/>
        <n v="7"/>
        <m/>
      </sharedItems>
    </cacheField>
    <cacheField name="广州期货仓L" numFmtId="0">
      <sharedItems containsBlank="1" containsNumber="1" containsInteger="1" containsMixedTypes="1" count="5">
        <s v="L"/>
        <n v="6"/>
        <n v="9"/>
        <n v="4"/>
        <m/>
      </sharedItems>
    </cacheField>
    <cacheField name="广州期货仓XL" numFmtId="0">
      <sharedItems containsBlank="1" containsNumber="1" containsInteger="1" containsMixedTypes="1" count="3">
        <s v="XL"/>
        <m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0"/>
        <n v="17"/>
        <n v="19"/>
        <n v="14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1"/>
        <n v="10"/>
        <m/>
      </sharedItems>
    </cacheField>
    <cacheField name="香港仓S" numFmtId="0">
      <sharedItems containsBlank="1" containsNumber="1" containsInteger="1" containsMixedTypes="1" count="8">
        <s v="S"/>
        <n v="27"/>
        <n v="34"/>
        <n v="24"/>
        <n v="21"/>
        <n v="28"/>
        <n v="11"/>
        <m/>
      </sharedItems>
    </cacheField>
    <cacheField name="香港仓M" numFmtId="0">
      <sharedItems containsBlank="1" containsNumber="1" containsInteger="1" containsMixedTypes="1" count="8">
        <s v="M"/>
        <n v="18"/>
        <n v="23"/>
        <n v="33"/>
        <n v="19"/>
        <n v="26"/>
        <n v="10"/>
        <m/>
      </sharedItems>
    </cacheField>
    <cacheField name="香港仓L" numFmtId="0">
      <sharedItems containsBlank="1" containsNumber="1" containsInteger="1" containsMixedTypes="1" count="7">
        <s v="L"/>
        <n v="12"/>
        <n v="5"/>
        <n v="10"/>
        <n v="7"/>
        <n v="14"/>
        <m/>
      </sharedItems>
    </cacheField>
    <cacheField name="香港仓XL" numFmtId="0">
      <sharedItems containsBlank="1" containsNumber="1" containsInteger="1" containsMixedTypes="1" count="5">
        <s v="XL"/>
        <n v="9"/>
        <m/>
        <n v="3"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66"/>
        <n v="73"/>
        <n v="70"/>
        <n v="47"/>
        <n v="80"/>
        <n v="2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5"/>
        <n v="8"/>
        <m/>
      </sharedItems>
    </cacheField>
    <cacheField name="南浦正品仓S" numFmtId="0">
      <sharedItems containsBlank="1" containsNumber="1" containsInteger="1" containsMixedTypes="1" count="8">
        <s v="S"/>
        <n v="6"/>
        <n v="15"/>
        <n v="7"/>
        <n v="3"/>
        <n v="31"/>
        <n v="0"/>
        <m/>
      </sharedItems>
    </cacheField>
    <cacheField name="南浦正品仓M" numFmtId="0">
      <sharedItems containsBlank="1" containsNumber="1" containsInteger="1" containsMixedTypes="1" count="7">
        <s v="M"/>
        <n v="4"/>
        <n v="8"/>
        <n v="3"/>
        <n v="32"/>
        <n v="0"/>
        <m/>
      </sharedItems>
    </cacheField>
    <cacheField name="南浦正品仓L" numFmtId="0">
      <sharedItems containsBlank="1" containsNumber="1" containsInteger="1" containsMixedTypes="1" count="7">
        <s v="L"/>
        <n v="2"/>
        <n v="3"/>
        <n v="1"/>
        <n v="11"/>
        <n v="0"/>
        <m/>
      </sharedItems>
    </cacheField>
    <cacheField name="南浦正品仓XL" numFmtId="0">
      <sharedItems containsBlank="1" containsNumber="1" containsInteger="1" containsMixedTypes="1" count="5">
        <s v="XL"/>
        <n v="2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4"/>
        <n v="30"/>
        <n v="20"/>
        <n v="7"/>
        <n v="8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2"/>
    <x v="3"/>
    <x v="3"/>
    <x v="1"/>
    <x v="2"/>
    <x v="1"/>
    <x v="1"/>
    <x v="3"/>
    <x v="1"/>
    <x v="1"/>
    <x v="3"/>
    <x v="3"/>
    <x v="3"/>
    <x v="3"/>
    <x v="1"/>
    <x v="1"/>
    <x v="3"/>
    <x v="1"/>
    <x v="1"/>
    <x v="3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1"/>
    <x v="1"/>
    <x v="1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4"/>
    <x v="3"/>
    <x v="3"/>
    <x v="1"/>
    <x v="1"/>
    <x v="1"/>
    <x v="4"/>
    <x v="1"/>
    <x v="1"/>
    <x v="4"/>
    <x v="4"/>
    <x v="4"/>
    <x v="2"/>
    <x v="1"/>
    <x v="1"/>
    <x v="4"/>
    <x v="1"/>
    <x v="1"/>
    <x v="4"/>
    <x v="3"/>
    <x v="3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3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3"/>
    <x v="5"/>
    <x v="5"/>
    <x v="5"/>
    <x v="4"/>
    <x v="1"/>
    <x v="1"/>
    <x v="5"/>
    <x v="1"/>
    <x v="3"/>
    <x v="5"/>
    <x v="4"/>
    <x v="4"/>
    <x v="3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1"/>
    <x v="6"/>
    <x v="6"/>
    <x v="6"/>
    <x v="2"/>
    <x v="1"/>
    <x v="1"/>
    <x v="6"/>
    <x v="2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4"/>
    <x v="6"/>
    <x v="6"/>
    <x v="6"/>
    <x v="2"/>
    <x v="1"/>
    <x v="1"/>
    <x v="6"/>
    <x v="1"/>
    <x v="1"/>
    <x v="6"/>
    <x v="5"/>
    <x v="5"/>
    <x v="2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4"/>
    <x v="4"/>
    <x v="2"/>
    <x v="3"/>
    <x v="3"/>
    <x v="3"/>
    <x v="1"/>
    <x v="1"/>
    <x v="7"/>
    <x v="7"/>
    <x v="6"/>
    <x v="2"/>
    <x v="1"/>
    <x v="1"/>
    <x v="7"/>
    <x v="1"/>
    <x v="1"/>
    <x v="1"/>
    <x v="1"/>
    <x v="1"/>
    <x v="1"/>
    <x v="1"/>
    <x v="1"/>
    <x v="2"/>
    <x v="1"/>
    <x v="2"/>
    <x v="5"/>
    <x v="4"/>
    <x v="4"/>
    <x v="1"/>
    <x v="1"/>
    <x v="1"/>
    <x v="6"/>
    <x v="1"/>
    <x v="4"/>
    <x v="7"/>
    <x v="7"/>
    <x v="6"/>
    <x v="2"/>
    <x v="1"/>
    <x v="1"/>
    <x v="7"/>
    <x v="1"/>
    <x v="4"/>
    <x v="7"/>
    <x v="6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6"/>
        <item x="0"/>
        <item m="1" x="54"/>
        <item m="1" x="55"/>
        <item m="1" x="56"/>
        <item m="1" x="57"/>
        <item m="1" x="59"/>
        <item m="1" x="66"/>
        <item m="1" x="60"/>
        <item m="1" x="61"/>
        <item m="1" x="62"/>
        <item m="1" x="63"/>
        <item m="1" x="64"/>
        <item m="1" x="65"/>
        <item m="1" x="58"/>
        <item m="1" x="52"/>
        <item m="1" x="53"/>
        <item m="1" x="50"/>
        <item m="1" x="51"/>
        <item m="1" x="49"/>
        <item m="1" x="44"/>
        <item m="1" x="45"/>
        <item m="1" x="46"/>
        <item m="1" x="47"/>
        <item m="1" x="48"/>
        <item m="1" x="41"/>
        <item m="1" x="42"/>
        <item m="1" x="15"/>
        <item m="1" x="43"/>
        <item m="1" x="40"/>
        <item m="1" x="20"/>
        <item m="1" x="34"/>
        <item m="1" x="35"/>
        <item m="1" x="36"/>
        <item m="1" x="37"/>
        <item m="1" x="38"/>
        <item m="1" x="39"/>
        <item m="1" x="28"/>
        <item m="1" x="29"/>
        <item m="1" x="25"/>
        <item m="1" x="30"/>
        <item m="1" x="31"/>
        <item m="1" x="32"/>
        <item m="1" x="33"/>
        <item m="1" x="22"/>
        <item m="1" x="23"/>
        <item m="1" x="24"/>
        <item m="1" x="26"/>
        <item m="1" x="27"/>
        <item m="1" x="16"/>
        <item m="1" x="17"/>
        <item m="1" x="18"/>
        <item m="1" x="19"/>
        <item m="1" x="21"/>
        <item m="1" x="14"/>
        <item m="1" x="12"/>
        <item m="1" x="13"/>
        <item m="1" x="9"/>
        <item m="1" x="8"/>
        <item m="1" x="10"/>
        <item m="1" x="11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CW22-H1H352-BLUES"/>
        <filter val="CCW22-H1H352-BLUEXS"/>
        <filter val="CCW22-H1H352-BLUEL"/>
        <filter val="CCW22-H1H352-BLUEXL"/>
        <filter val="CCW22-H1H352-BLUE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7" sqref="C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customFormat="1" spans="1:9">
      <c r="A2" s="1" t="s">
        <v>15</v>
      </c>
      <c r="B2" s="1" t="s">
        <v>16</v>
      </c>
      <c r="C2" s="1" t="s">
        <v>17</v>
      </c>
      <c r="D2" s="1" t="s">
        <v>18</v>
      </c>
      <c r="E2" s="1">
        <v>14</v>
      </c>
      <c r="F2" s="1" t="s">
        <v>19</v>
      </c>
      <c r="G2" s="1"/>
      <c r="H2" s="1" t="s">
        <v>20</v>
      </c>
      <c r="I2" s="1" t="s">
        <v>21</v>
      </c>
    </row>
    <row r="3" customFormat="1" spans="1:9">
      <c r="A3" s="1" t="s">
        <v>15</v>
      </c>
      <c r="B3" s="1" t="s">
        <v>16</v>
      </c>
      <c r="C3" s="1" t="s">
        <v>17</v>
      </c>
      <c r="D3" s="1" t="s">
        <v>22</v>
      </c>
      <c r="E3" s="1">
        <v>26</v>
      </c>
      <c r="F3" s="1" t="s">
        <v>19</v>
      </c>
      <c r="G3" s="1"/>
      <c r="H3" s="1" t="s">
        <v>20</v>
      </c>
      <c r="I3" s="1" t="s">
        <v>21</v>
      </c>
    </row>
    <row r="4" customFormat="1" spans="1:9">
      <c r="A4" s="1" t="s">
        <v>15</v>
      </c>
      <c r="B4" s="1" t="s">
        <v>16</v>
      </c>
      <c r="C4" s="1" t="s">
        <v>17</v>
      </c>
      <c r="D4" s="1" t="s">
        <v>23</v>
      </c>
      <c r="E4" s="1">
        <v>28</v>
      </c>
      <c r="F4" s="1" t="s">
        <v>19</v>
      </c>
      <c r="G4" s="1"/>
      <c r="H4" s="1" t="s">
        <v>20</v>
      </c>
      <c r="I4" s="1" t="s">
        <v>21</v>
      </c>
    </row>
    <row r="5" customFormat="1" spans="1:9">
      <c r="A5" s="1" t="s">
        <v>15</v>
      </c>
      <c r="B5" s="1" t="s">
        <v>16</v>
      </c>
      <c r="C5" s="1" t="s">
        <v>17</v>
      </c>
      <c r="D5" s="1" t="s">
        <v>24</v>
      </c>
      <c r="E5" s="1">
        <v>2</v>
      </c>
      <c r="F5" s="1" t="s">
        <v>19</v>
      </c>
      <c r="G5" s="1"/>
      <c r="H5" s="1" t="s">
        <v>20</v>
      </c>
      <c r="I5" s="1" t="s">
        <v>21</v>
      </c>
    </row>
    <row r="6" customFormat="1" spans="1:9">
      <c r="A6" s="1" t="s">
        <v>15</v>
      </c>
      <c r="B6" s="1" t="s">
        <v>16</v>
      </c>
      <c r="C6" s="1" t="s">
        <v>17</v>
      </c>
      <c r="D6" s="1" t="s">
        <v>25</v>
      </c>
      <c r="E6" s="1">
        <v>10</v>
      </c>
      <c r="F6" s="1" t="s">
        <v>19</v>
      </c>
      <c r="G6" s="1"/>
      <c r="H6" s="1" t="s">
        <v>20</v>
      </c>
      <c r="I6" s="1" t="s">
        <v>21</v>
      </c>
    </row>
    <row r="7" customFormat="1" spans="1:9">
      <c r="A7" s="1" t="s">
        <v>15</v>
      </c>
      <c r="B7" s="1" t="s">
        <v>26</v>
      </c>
      <c r="C7" s="1" t="s">
        <v>17</v>
      </c>
      <c r="D7" s="1" t="s">
        <v>18</v>
      </c>
      <c r="E7" s="1">
        <v>11</v>
      </c>
      <c r="F7" s="1" t="s">
        <v>19</v>
      </c>
      <c r="G7" s="1"/>
      <c r="H7" s="1" t="s">
        <v>20</v>
      </c>
      <c r="I7" s="1" t="s">
        <v>27</v>
      </c>
    </row>
    <row r="8" customFormat="1" spans="1:9">
      <c r="A8" s="1" t="s">
        <v>15</v>
      </c>
      <c r="B8" s="1" t="s">
        <v>26</v>
      </c>
      <c r="C8" s="1" t="s">
        <v>17</v>
      </c>
      <c r="D8" s="1" t="s">
        <v>22</v>
      </c>
      <c r="E8" s="1">
        <v>32</v>
      </c>
      <c r="F8" s="1" t="s">
        <v>19</v>
      </c>
      <c r="G8" s="1"/>
      <c r="H8" s="1" t="s">
        <v>20</v>
      </c>
      <c r="I8" s="1" t="s">
        <v>27</v>
      </c>
    </row>
    <row r="9" customFormat="1" spans="1:9">
      <c r="A9" s="1" t="s">
        <v>15</v>
      </c>
      <c r="B9" s="1" t="s">
        <v>26</v>
      </c>
      <c r="C9" s="1" t="s">
        <v>17</v>
      </c>
      <c r="D9" s="1" t="s">
        <v>23</v>
      </c>
      <c r="E9" s="1">
        <v>31</v>
      </c>
      <c r="F9" s="1" t="s">
        <v>19</v>
      </c>
      <c r="G9" s="1"/>
      <c r="H9" s="1" t="s">
        <v>20</v>
      </c>
      <c r="I9" s="1" t="s">
        <v>27</v>
      </c>
    </row>
    <row r="10" customFormat="1" spans="1:9">
      <c r="A10" s="1" t="s">
        <v>15</v>
      </c>
      <c r="B10" s="1" t="s">
        <v>26</v>
      </c>
      <c r="C10" s="1" t="s">
        <v>17</v>
      </c>
      <c r="D10" s="1" t="s">
        <v>24</v>
      </c>
      <c r="E10" s="1">
        <v>3</v>
      </c>
      <c r="F10" s="1" t="s">
        <v>19</v>
      </c>
      <c r="G10" s="1"/>
      <c r="H10" s="1" t="s">
        <v>20</v>
      </c>
      <c r="I10" s="1" t="s">
        <v>27</v>
      </c>
    </row>
    <row r="11" customFormat="1" spans="1:9">
      <c r="A11" s="1" t="s">
        <v>15</v>
      </c>
      <c r="B11" s="1" t="s">
        <v>26</v>
      </c>
      <c r="C11" s="1" t="s">
        <v>17</v>
      </c>
      <c r="D11" s="1" t="s">
        <v>25</v>
      </c>
      <c r="E11" s="1">
        <v>8</v>
      </c>
      <c r="F11" s="1" t="s">
        <v>19</v>
      </c>
      <c r="G11" s="1"/>
      <c r="H11" s="1" t="s">
        <v>20</v>
      </c>
      <c r="I11" s="1" t="s">
        <v>27</v>
      </c>
    </row>
    <row r="12" customFormat="1" spans="1:9">
      <c r="A12" s="1" t="s">
        <v>15</v>
      </c>
      <c r="B12" s="1" t="s">
        <v>28</v>
      </c>
      <c r="C12" s="1" t="s">
        <v>17</v>
      </c>
      <c r="D12" s="1" t="s">
        <v>23</v>
      </c>
      <c r="E12" s="1">
        <v>1</v>
      </c>
      <c r="F12" s="1" t="s">
        <v>19</v>
      </c>
      <c r="G12" s="1"/>
      <c r="H12" s="1" t="s">
        <v>20</v>
      </c>
      <c r="I12" s="1" t="s">
        <v>27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2" activePane="bottomLeft" state="frozen"/>
      <selection/>
      <selection pane="bottomLeft" activeCell="C4" sqref="C4:K53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40" customFormat="1" ht="18" customHeight="1" spans="1:11">
      <c r="A1" s="40" t="s">
        <v>29</v>
      </c>
      <c r="B1" s="40" t="s">
        <v>29</v>
      </c>
      <c r="C1" s="40" t="s">
        <v>30</v>
      </c>
      <c r="D1" s="40" t="s">
        <v>29</v>
      </c>
      <c r="E1" s="40" t="s">
        <v>30</v>
      </c>
      <c r="F1" s="40" t="s">
        <v>30</v>
      </c>
      <c r="G1" s="40" t="s">
        <v>30</v>
      </c>
      <c r="H1" s="40" t="s">
        <v>30</v>
      </c>
      <c r="J1" s="40" t="s">
        <v>30</v>
      </c>
      <c r="K1" s="40" t="s">
        <v>30</v>
      </c>
    </row>
    <row r="2" s="40" customFormat="1" ht="46" customHeight="1" spans="3:11">
      <c r="C2" t="e">
        <f>_xlfn.XLOOKUP(E2,预约送货单!F:F,预约送货单!D:D)</f>
        <v>#N/A</v>
      </c>
      <c r="D2" s="42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2" t="s">
        <v>32</v>
      </c>
    </row>
    <row r="3" s="41" customFormat="1" ht="33" spans="1:17">
      <c r="A3" s="43" t="s">
        <v>33</v>
      </c>
      <c r="B3" s="43" t="s">
        <v>34</v>
      </c>
      <c r="C3" s="44" t="s">
        <v>0</v>
      </c>
      <c r="D3" s="45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6" t="s">
        <v>6</v>
      </c>
      <c r="J3" s="44" t="s">
        <v>7</v>
      </c>
      <c r="K3" s="44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35</v>
      </c>
      <c r="B4" s="5" t="s">
        <v>36</v>
      </c>
      <c r="C4" t="str">
        <f>_xlfn.XLOOKUP(E4,预约送货单!F:F,预约送货单!D:D)</f>
        <v>RY20240403006</v>
      </c>
      <c r="D4" t="s">
        <v>16</v>
      </c>
      <c r="E4" t="str">
        <f>_xlfn.XLOOKUP(F4,预约送货单!Z:Z,预约送货单!F:F)</f>
        <v>CW501DP0117</v>
      </c>
      <c r="F4" t="str">
        <f t="shared" si="0"/>
        <v>CW501DP0117B0L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香港</v>
      </c>
    </row>
    <row r="5" spans="1:11">
      <c r="A5" t="s">
        <v>35</v>
      </c>
      <c r="B5" s="5" t="s">
        <v>37</v>
      </c>
      <c r="C5" t="str">
        <f>_xlfn.XLOOKUP(E5,预约送货单!F:F,预约送货单!D:D)</f>
        <v>RY20240403006</v>
      </c>
      <c r="D5" t="s">
        <v>16</v>
      </c>
      <c r="E5" t="str">
        <f>_xlfn.XLOOKUP(F5,预约送货单!Z:Z,预约送货单!F:F)</f>
        <v>CW501DP0117</v>
      </c>
      <c r="F5" t="str">
        <f t="shared" si="0"/>
        <v>CW501DP0117B0M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香港</v>
      </c>
    </row>
    <row r="6" spans="1:11">
      <c r="A6" t="s">
        <v>35</v>
      </c>
      <c r="B6" s="5" t="s">
        <v>38</v>
      </c>
      <c r="C6" t="str">
        <f>_xlfn.XLOOKUP(E6,预约送货单!F:F,预约送货单!D:D)</f>
        <v>RY20240403006</v>
      </c>
      <c r="D6" t="s">
        <v>16</v>
      </c>
      <c r="E6" t="str">
        <f>_xlfn.XLOOKUP(F6,预约送货单!Z:Z,预约送货单!F:F)</f>
        <v>CW501DP0117</v>
      </c>
      <c r="F6" t="str">
        <f t="shared" si="0"/>
        <v>CW501DP0117B0S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2024-04-03</v>
      </c>
      <c r="K6" t="str">
        <f t="shared" si="1"/>
        <v>香港</v>
      </c>
    </row>
    <row r="7" ht="19" customHeight="1" spans="1:11">
      <c r="A7" t="s">
        <v>35</v>
      </c>
      <c r="B7" s="5" t="s">
        <v>39</v>
      </c>
      <c r="C7" t="str">
        <f>_xlfn.XLOOKUP(E7,预约送货单!F:F,预约送货单!D:D)</f>
        <v>RY20240403006</v>
      </c>
      <c r="D7" t="s">
        <v>16</v>
      </c>
      <c r="E7" t="str">
        <f>_xlfn.XLOOKUP(F7,预约送货单!Z:Z,预约送货单!F:F)</f>
        <v>CW501DP0117</v>
      </c>
      <c r="F7" t="str">
        <f t="shared" si="0"/>
        <v>CW501DP0117B0XL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2024-04-03</v>
      </c>
      <c r="K7" t="str">
        <f t="shared" si="1"/>
        <v>香港</v>
      </c>
    </row>
    <row r="8" spans="1:11">
      <c r="A8" t="s">
        <v>35</v>
      </c>
      <c r="B8" s="5" t="s">
        <v>36</v>
      </c>
      <c r="C8" t="str">
        <f>_xlfn.XLOOKUP(E8,预约送货单!F:F,预约送货单!D:D)</f>
        <v>RY20240403006</v>
      </c>
      <c r="D8" t="s">
        <v>26</v>
      </c>
      <c r="E8" t="str">
        <f>_xlfn.XLOOKUP(F8,预约送货单!Z:Z,预约送货单!F:F)</f>
        <v>CW501DP0117</v>
      </c>
      <c r="F8" t="str">
        <f t="shared" si="0"/>
        <v>CW501DP0117B0L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2024-04-03</v>
      </c>
      <c r="K8" t="str">
        <f t="shared" si="1"/>
        <v>广州</v>
      </c>
    </row>
    <row r="9" spans="1:11">
      <c r="A9" t="s">
        <v>35</v>
      </c>
      <c r="B9" s="5" t="s">
        <v>37</v>
      </c>
      <c r="C9" t="str">
        <f>_xlfn.XLOOKUP(E9,预约送货单!F:F,预约送货单!D:D)</f>
        <v>RY20240403006</v>
      </c>
      <c r="D9" t="s">
        <v>26</v>
      </c>
      <c r="E9" t="str">
        <f>_xlfn.XLOOKUP(F9,预约送货单!Z:Z,预约送货单!F:F)</f>
        <v>CW501DP0117</v>
      </c>
      <c r="F9" t="str">
        <f t="shared" si="0"/>
        <v>CW501DP0117B0M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2024-04-03</v>
      </c>
      <c r="K9" t="str">
        <f t="shared" si="1"/>
        <v>广州</v>
      </c>
    </row>
    <row r="10" spans="1:11">
      <c r="A10" t="s">
        <v>35</v>
      </c>
      <c r="B10" s="5" t="s">
        <v>38</v>
      </c>
      <c r="C10" t="str">
        <f>_xlfn.XLOOKUP(E10,预约送货单!F:F,预约送货单!D:D)</f>
        <v>RY20240403006</v>
      </c>
      <c r="D10" t="s">
        <v>26</v>
      </c>
      <c r="E10" t="str">
        <f>_xlfn.XLOOKUP(F10,预约送货单!Z:Z,预约送货单!F:F)</f>
        <v>CW501DP0117</v>
      </c>
      <c r="F10" t="str">
        <f t="shared" si="0"/>
        <v>CW501DP0117B0S</v>
      </c>
      <c r="G10">
        <f>VLOOKUP(D10&amp;B10&amp;A10,分仓ST!A:E,5,0)</f>
        <v>7</v>
      </c>
      <c r="H10" t="str">
        <f>_xlfn.XLOOKUP(E10,预约送货单!F:F,预约送货单!E:E)</f>
        <v>正品</v>
      </c>
      <c r="J10" t="str">
        <f>VLOOKUP(E10,预约送货单!F:N,9,0)</f>
        <v>2024-04-03</v>
      </c>
      <c r="K10" t="str">
        <f t="shared" si="1"/>
        <v>广州</v>
      </c>
    </row>
    <row r="11" spans="1:11">
      <c r="A11" t="s">
        <v>35</v>
      </c>
      <c r="B11" s="5" t="s">
        <v>39</v>
      </c>
      <c r="C11" t="str">
        <f>_xlfn.XLOOKUP(E11,预约送货单!F:F,预约送货单!D:D)</f>
        <v>RY20240403006</v>
      </c>
      <c r="D11" t="s">
        <v>26</v>
      </c>
      <c r="E11" t="str">
        <f>_xlfn.XLOOKUP(F11,预约送货单!Z:Z,预约送货单!F:F)</f>
        <v>CW501DP0117</v>
      </c>
      <c r="F11" t="str">
        <f t="shared" si="0"/>
        <v>CW501DP0117B0XL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2024-04-03</v>
      </c>
      <c r="K11" t="str">
        <f t="shared" si="1"/>
        <v>广州</v>
      </c>
    </row>
    <row r="12" spans="1:11">
      <c r="A12" t="s">
        <v>35</v>
      </c>
      <c r="B12" s="5" t="s">
        <v>36</v>
      </c>
      <c r="C12" t="str">
        <f>_xlfn.XLOOKUP(E12,预约送货单!F:F,预约送货单!D:D)</f>
        <v>RY20240403006</v>
      </c>
      <c r="D12" t="s">
        <v>40</v>
      </c>
      <c r="E12" t="str">
        <f>_xlfn.XLOOKUP(F12,预约送货单!Z:Z,预约送货单!F:F)</f>
        <v>CW501DP0117</v>
      </c>
      <c r="F12" t="str">
        <f t="shared" si="0"/>
        <v>CW501DP0117B0L</v>
      </c>
      <c r="G12">
        <f>VLOOKUP(D12&amp;B12&amp;A12,分仓ST!A:E,5,0)</f>
        <v>6</v>
      </c>
      <c r="H12" t="str">
        <f>_xlfn.XLOOKUP(E12,预约送货单!F:F,预约送货单!E:E)</f>
        <v>正品</v>
      </c>
      <c r="J12" t="str">
        <f>VLOOKUP(E12,预约送货单!F:N,9,0)</f>
        <v>2024-04-03</v>
      </c>
      <c r="K12" t="str">
        <f t="shared" si="1"/>
        <v>广州</v>
      </c>
    </row>
    <row r="13" spans="1:11">
      <c r="A13" t="s">
        <v>35</v>
      </c>
      <c r="B13" s="5" t="s">
        <v>37</v>
      </c>
      <c r="C13" t="str">
        <f>_xlfn.XLOOKUP(E13,预约送货单!F:F,预约送货单!D:D)</f>
        <v>RY20240403006</v>
      </c>
      <c r="D13" t="s">
        <v>40</v>
      </c>
      <c r="E13" t="str">
        <f>_xlfn.XLOOKUP(F13,预约送货单!Z:Z,预约送货单!F:F)</f>
        <v>CW501DP0117</v>
      </c>
      <c r="F13" t="str">
        <f t="shared" si="0"/>
        <v>CW501DP0117B0M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2024-04-03</v>
      </c>
      <c r="K13" t="str">
        <f t="shared" si="1"/>
        <v>广州</v>
      </c>
    </row>
    <row r="14" spans="1:11">
      <c r="A14" t="s">
        <v>35</v>
      </c>
      <c r="B14" s="5" t="s">
        <v>38</v>
      </c>
      <c r="C14" t="str">
        <f>_xlfn.XLOOKUP(E14,预约送货单!F:F,预约送货单!D:D)</f>
        <v>RY20240403006</v>
      </c>
      <c r="D14" t="s">
        <v>40</v>
      </c>
      <c r="E14" t="str">
        <f>_xlfn.XLOOKUP(F14,预约送货单!Z:Z,预约送货单!F:F)</f>
        <v>CW501DP0117</v>
      </c>
      <c r="F14" t="str">
        <f t="shared" si="0"/>
        <v>CW501DP0117B0S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2024-04-03</v>
      </c>
      <c r="K14" t="str">
        <f t="shared" si="1"/>
        <v>广州</v>
      </c>
    </row>
    <row r="15" spans="1:11">
      <c r="A15" t="s">
        <v>35</v>
      </c>
      <c r="B15" s="5" t="s">
        <v>39</v>
      </c>
      <c r="C15" t="str">
        <f>_xlfn.XLOOKUP(E15,预约送货单!F:F,预约送货单!D:D)</f>
        <v>RY20240403006</v>
      </c>
      <c r="D15" t="s">
        <v>40</v>
      </c>
      <c r="E15" t="str">
        <f>_xlfn.XLOOKUP(F15,预约送货单!Z:Z,预约送货单!F:F)</f>
        <v>CW501DP0117</v>
      </c>
      <c r="F15" t="str">
        <f t="shared" si="0"/>
        <v>CW501DP0117B0XL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2024-04-03</v>
      </c>
      <c r="K15" t="str">
        <f t="shared" si="1"/>
        <v>广州</v>
      </c>
    </row>
    <row r="16" hidden="1" spans="1:11">
      <c r="A16" t="s">
        <v>35</v>
      </c>
      <c r="B16" s="5" t="s">
        <v>36</v>
      </c>
      <c r="C16" t="str">
        <f>_xlfn.XLOOKUP(E16,预约送货单!F:F,预约送货单!D:D)</f>
        <v>RY20240403006</v>
      </c>
      <c r="D16" t="s">
        <v>28</v>
      </c>
      <c r="E16" t="str">
        <f>_xlfn.XLOOKUP(F16,预约送货单!Z:Z,预约送货单!F:F)</f>
        <v>CW501DP0117</v>
      </c>
      <c r="F16" t="str">
        <f t="shared" si="0"/>
        <v>CW501DP0117B0L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2024-04-03</v>
      </c>
      <c r="K16" t="str">
        <f t="shared" si="1"/>
        <v>广州</v>
      </c>
    </row>
    <row r="17" hidden="1" spans="1:11">
      <c r="A17" t="s">
        <v>35</v>
      </c>
      <c r="B17" s="5" t="s">
        <v>37</v>
      </c>
      <c r="C17" t="str">
        <f>_xlfn.XLOOKUP(E17,预约送货单!F:F,预约送货单!D:D)</f>
        <v>RY20240403006</v>
      </c>
      <c r="D17" t="s">
        <v>28</v>
      </c>
      <c r="E17" t="str">
        <f>_xlfn.XLOOKUP(F17,预约送货单!Z:Z,预约送货单!F:F)</f>
        <v>CW501DP0117</v>
      </c>
      <c r="F17" t="str">
        <f t="shared" si="0"/>
        <v>CW501DP0117B0M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2024-04-03</v>
      </c>
      <c r="K17" t="str">
        <f t="shared" si="1"/>
        <v>广州</v>
      </c>
    </row>
    <row r="18" spans="1:11">
      <c r="A18" t="s">
        <v>35</v>
      </c>
      <c r="B18" s="5" t="s">
        <v>38</v>
      </c>
      <c r="C18" t="str">
        <f>_xlfn.XLOOKUP(E18,预约送货单!F:F,预约送货单!D:D)</f>
        <v>RY20240403006</v>
      </c>
      <c r="D18" t="s">
        <v>28</v>
      </c>
      <c r="E18" t="str">
        <f>_xlfn.XLOOKUP(F18,预约送货单!Z:Z,预约送货单!F:F)</f>
        <v>CW501DP0117</v>
      </c>
      <c r="F18" t="str">
        <f t="shared" si="0"/>
        <v>CW501DP0117B0S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2024-04-03</v>
      </c>
      <c r="K18" t="str">
        <f t="shared" si="1"/>
        <v>广州</v>
      </c>
    </row>
    <row r="19" hidden="1" spans="1:11">
      <c r="A19" t="s">
        <v>35</v>
      </c>
      <c r="B19" s="5" t="s">
        <v>39</v>
      </c>
      <c r="C19" t="str">
        <f>_xlfn.XLOOKUP(E19,预约送货单!F:F,预约送货单!D:D)</f>
        <v>RY20240403006</v>
      </c>
      <c r="D19" t="s">
        <v>28</v>
      </c>
      <c r="E19" t="str">
        <f>_xlfn.XLOOKUP(F19,预约送货单!Z:Z,预约送货单!F:F)</f>
        <v>CW501DP0117</v>
      </c>
      <c r="F19" t="str">
        <f t="shared" ref="F19:F42" si="2">A19&amp;B19</f>
        <v>CW501DP0117B0XL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2024-04-03</v>
      </c>
      <c r="K19" t="str">
        <f t="shared" ref="K19:K42" si="3">IF(D19="香港仓","香港",IF(D19="武汉仓","武汉","广州"))</f>
        <v>广州</v>
      </c>
    </row>
    <row r="20" spans="1:11">
      <c r="A20" t="s">
        <v>41</v>
      </c>
      <c r="B20" s="5" t="s">
        <v>36</v>
      </c>
      <c r="C20" t="str">
        <f>_xlfn.XLOOKUP(E20,预约送货单!F:F,预约送货单!D:D)</f>
        <v>RY20240403005</v>
      </c>
      <c r="D20" t="s">
        <v>16</v>
      </c>
      <c r="E20" t="str">
        <f>_xlfn.XLOOKUP(F20,预约送货单!Z:Z,预约送货单!F:F)</f>
        <v>CCW22-U1H968</v>
      </c>
      <c r="F20" t="str">
        <f t="shared" si="2"/>
        <v>CCW22-U1H968-BLACKL</v>
      </c>
      <c r="G20">
        <f>VLOOKUP(D20&amp;B20&amp;A20,分仓ST!A:E,5,0)</f>
        <v>7</v>
      </c>
      <c r="H20" t="str">
        <f>_xlfn.XLOOKUP(E20,预约送货单!F:F,预约送货单!E:E)</f>
        <v>正品</v>
      </c>
      <c r="J20" t="str">
        <f>VLOOKUP(E20,预约送货单!F:N,9,0)</f>
        <v>2024-04-03</v>
      </c>
      <c r="K20" t="str">
        <f t="shared" si="3"/>
        <v>香港</v>
      </c>
    </row>
    <row r="21" spans="1:11">
      <c r="A21" t="s">
        <v>41</v>
      </c>
      <c r="B21" s="5" t="s">
        <v>37</v>
      </c>
      <c r="C21" t="str">
        <f>_xlfn.XLOOKUP(E21,预约送货单!F:F,预约送货单!D:D)</f>
        <v>RY20240403005</v>
      </c>
      <c r="D21" t="s">
        <v>16</v>
      </c>
      <c r="E21" t="str">
        <f>_xlfn.XLOOKUP(F21,预约送货单!Z:Z,预约送货单!F:F)</f>
        <v>CCW22-U1H968</v>
      </c>
      <c r="F21" t="str">
        <f t="shared" si="2"/>
        <v>CCW22-U1H968-BLACKM</v>
      </c>
      <c r="G21">
        <f>VLOOKUP(D21&amp;B21&amp;A21,分仓ST!A:E,5,0)</f>
        <v>19</v>
      </c>
      <c r="H21" t="str">
        <f>_xlfn.XLOOKUP(E21,预约送货单!F:F,预约送货单!E:E)</f>
        <v>正品</v>
      </c>
      <c r="J21" t="str">
        <f>VLOOKUP(E21,预约送货单!F:N,9,0)</f>
        <v>2024-04-03</v>
      </c>
      <c r="K21" t="str">
        <f t="shared" si="3"/>
        <v>香港</v>
      </c>
    </row>
    <row r="22" spans="1:11">
      <c r="A22" t="s">
        <v>41</v>
      </c>
      <c r="B22" s="5" t="s">
        <v>38</v>
      </c>
      <c r="C22" t="str">
        <f>_xlfn.XLOOKUP(E22,预约送货单!F:F,预约送货单!D:D)</f>
        <v>RY20240403005</v>
      </c>
      <c r="D22" t="s">
        <v>16</v>
      </c>
      <c r="E22" t="str">
        <f>_xlfn.XLOOKUP(F22,预约送货单!Z:Z,预约送货单!F:F)</f>
        <v>CCW22-U1H968</v>
      </c>
      <c r="F22" t="str">
        <f t="shared" si="2"/>
        <v>CCW22-U1H968-BLACKS</v>
      </c>
      <c r="G22">
        <f>VLOOKUP(D22&amp;B22&amp;A22,分仓ST!A:E,5,0)</f>
        <v>21</v>
      </c>
      <c r="H22" t="str">
        <f>_xlfn.XLOOKUP(E22,预约送货单!F:F,预约送货单!E:E)</f>
        <v>正品</v>
      </c>
      <c r="J22" t="str">
        <f>VLOOKUP(E22,预约送货单!F:N,9,0)</f>
        <v>2024-04-03</v>
      </c>
      <c r="K22" t="str">
        <f t="shared" si="3"/>
        <v>香港</v>
      </c>
    </row>
    <row r="23" spans="1:11">
      <c r="A23" t="s">
        <v>41</v>
      </c>
      <c r="B23" s="5" t="s">
        <v>36</v>
      </c>
      <c r="C23" t="str">
        <f>_xlfn.XLOOKUP(E23,预约送货单!F:F,预约送货单!D:D)</f>
        <v>RY20240403005</v>
      </c>
      <c r="D23" t="s">
        <v>26</v>
      </c>
      <c r="E23" t="str">
        <f>_xlfn.XLOOKUP(F23,预约送货单!Z:Z,预约送货单!F:F)</f>
        <v>CCW22-U1H968</v>
      </c>
      <c r="F23" t="str">
        <f t="shared" si="2"/>
        <v>CCW22-U1H968-BLACKL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2024-04-03</v>
      </c>
      <c r="K23" t="str">
        <f t="shared" si="3"/>
        <v>广州</v>
      </c>
    </row>
    <row r="24" spans="1:11">
      <c r="A24" t="s">
        <v>41</v>
      </c>
      <c r="B24" s="5" t="s">
        <v>37</v>
      </c>
      <c r="C24" t="str">
        <f>_xlfn.XLOOKUP(E24,预约送货单!F:F,预约送货单!D:D)</f>
        <v>RY20240403005</v>
      </c>
      <c r="D24" t="s">
        <v>26</v>
      </c>
      <c r="E24" t="str">
        <f>_xlfn.XLOOKUP(F24,预约送货单!Z:Z,预约送货单!F:F)</f>
        <v>CCW22-U1H968</v>
      </c>
      <c r="F24" t="str">
        <f t="shared" si="2"/>
        <v>CCW22-U1H968-BLACKM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2024-04-03</v>
      </c>
      <c r="K24" t="str">
        <f t="shared" si="3"/>
        <v>广州</v>
      </c>
    </row>
    <row r="25" spans="1:11">
      <c r="A25" t="s">
        <v>41</v>
      </c>
      <c r="B25" s="5" t="s">
        <v>38</v>
      </c>
      <c r="C25" t="str">
        <f>_xlfn.XLOOKUP(E25,预约送货单!F:F,预约送货单!D:D)</f>
        <v>RY20240403005</v>
      </c>
      <c r="D25" t="s">
        <v>26</v>
      </c>
      <c r="E25" t="str">
        <f>_xlfn.XLOOKUP(F25,预约送货单!Z:Z,预约送货单!F:F)</f>
        <v>CCW22-U1H968</v>
      </c>
      <c r="F25" t="str">
        <f t="shared" si="2"/>
        <v>CCW22-U1H968-BLACKS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2024-04-03</v>
      </c>
      <c r="K25" t="str">
        <f t="shared" si="3"/>
        <v>广州</v>
      </c>
    </row>
    <row r="26" spans="1:11">
      <c r="A26" t="s">
        <v>41</v>
      </c>
      <c r="B26" s="5" t="s">
        <v>36</v>
      </c>
      <c r="C26" t="str">
        <f>_xlfn.XLOOKUP(E26,预约送货单!F:F,预约送货单!D:D)</f>
        <v>RY20240403005</v>
      </c>
      <c r="D26" t="s">
        <v>40</v>
      </c>
      <c r="E26" t="str">
        <f>_xlfn.XLOOKUP(F26,预约送货单!Z:Z,预约送货单!F:F)</f>
        <v>CCW22-U1H968</v>
      </c>
      <c r="F26" t="str">
        <f t="shared" si="2"/>
        <v>CCW22-U1H968-BLACKL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2024-04-03</v>
      </c>
      <c r="K26" t="str">
        <f t="shared" si="3"/>
        <v>广州</v>
      </c>
    </row>
    <row r="27" spans="1:11">
      <c r="A27" t="s">
        <v>41</v>
      </c>
      <c r="B27" s="5" t="s">
        <v>37</v>
      </c>
      <c r="C27" t="str">
        <f>_xlfn.XLOOKUP(E27,预约送货单!F:F,预约送货单!D:D)</f>
        <v>RY20240403005</v>
      </c>
      <c r="D27" t="s">
        <v>40</v>
      </c>
      <c r="E27" t="str">
        <f>_xlfn.XLOOKUP(F27,预约送货单!Z:Z,预约送货单!F:F)</f>
        <v>CCW22-U1H968</v>
      </c>
      <c r="F27" t="str">
        <f t="shared" si="2"/>
        <v>CCW22-U1H968-BLACKM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2024-04-03</v>
      </c>
      <c r="K27" t="str">
        <f t="shared" si="3"/>
        <v>广州</v>
      </c>
    </row>
    <row r="28" spans="1:11">
      <c r="A28" t="s">
        <v>41</v>
      </c>
      <c r="B28" s="5" t="s">
        <v>38</v>
      </c>
      <c r="C28" t="str">
        <f>_xlfn.XLOOKUP(E28,预约送货单!F:F,预约送货单!D:D)</f>
        <v>RY20240403005</v>
      </c>
      <c r="D28" t="s">
        <v>40</v>
      </c>
      <c r="E28" t="str">
        <f>_xlfn.XLOOKUP(F28,预约送货单!Z:Z,预约送货单!F:F)</f>
        <v>CCW22-U1H968</v>
      </c>
      <c r="F28" t="str">
        <f t="shared" si="2"/>
        <v>CCW22-U1H968-BLACKS</v>
      </c>
      <c r="G28">
        <f>VLOOKUP(D28&amp;B28&amp;A28,分仓ST!A:E,5,0)</f>
        <v>3</v>
      </c>
      <c r="H28" t="str">
        <f>_xlfn.XLOOKUP(E28,预约送货单!F:F,预约送货单!E:E)</f>
        <v>正品</v>
      </c>
      <c r="J28" t="str">
        <f>VLOOKUP(E28,预约送货单!F:N,9,0)</f>
        <v>2024-04-03</v>
      </c>
      <c r="K28" t="str">
        <f t="shared" si="3"/>
        <v>广州</v>
      </c>
    </row>
    <row r="29" hidden="1" spans="1:11">
      <c r="A29" t="s">
        <v>41</v>
      </c>
      <c r="B29" s="5" t="s">
        <v>36</v>
      </c>
      <c r="C29" t="str">
        <f>_xlfn.XLOOKUP(E29,预约送货单!F:F,预约送货单!D:D)</f>
        <v>RY20240403005</v>
      </c>
      <c r="D29" t="s">
        <v>28</v>
      </c>
      <c r="E29" t="str">
        <f>_xlfn.XLOOKUP(F29,预约送货单!Z:Z,预约送货单!F:F)</f>
        <v>CCW22-U1H968</v>
      </c>
      <c r="F29" t="str">
        <f t="shared" si="2"/>
        <v>CCW22-U1H968-BLACKL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2024-04-03</v>
      </c>
      <c r="K29" t="str">
        <f t="shared" si="3"/>
        <v>广州</v>
      </c>
    </row>
    <row r="30" hidden="1" spans="1:11">
      <c r="A30" t="s">
        <v>41</v>
      </c>
      <c r="B30" s="5" t="s">
        <v>37</v>
      </c>
      <c r="C30" t="str">
        <f>_xlfn.XLOOKUP(E30,预约送货单!F:F,预约送货单!D:D)</f>
        <v>RY20240403005</v>
      </c>
      <c r="D30" t="s">
        <v>28</v>
      </c>
      <c r="E30" t="str">
        <f>_xlfn.XLOOKUP(F30,预约送货单!Z:Z,预约送货单!F:F)</f>
        <v>CCW22-U1H968</v>
      </c>
      <c r="F30" t="str">
        <f t="shared" si="2"/>
        <v>CCW22-U1H968-BLACKM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2024-04-03</v>
      </c>
      <c r="K30" t="str">
        <f t="shared" si="3"/>
        <v>广州</v>
      </c>
    </row>
    <row r="31" spans="1:11">
      <c r="A31" t="s">
        <v>41</v>
      </c>
      <c r="B31" s="5" t="s">
        <v>38</v>
      </c>
      <c r="C31" t="str">
        <f>_xlfn.XLOOKUP(E31,预约送货单!F:F,预约送货单!D:D)</f>
        <v>RY20240403005</v>
      </c>
      <c r="D31" t="s">
        <v>28</v>
      </c>
      <c r="E31" t="str">
        <f>_xlfn.XLOOKUP(F31,预约送货单!Z:Z,预约送货单!F:F)</f>
        <v>CCW22-U1H968</v>
      </c>
      <c r="F31" t="str">
        <f t="shared" si="2"/>
        <v>CCW22-U1H968-BLACKS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2024-04-03</v>
      </c>
      <c r="K31" t="str">
        <f t="shared" si="3"/>
        <v>广州</v>
      </c>
    </row>
    <row r="32" spans="1:11">
      <c r="A32" t="s">
        <v>42</v>
      </c>
      <c r="B32" s="5" t="s">
        <v>36</v>
      </c>
      <c r="C32" t="str">
        <f>_xlfn.XLOOKUP(E32,预约送货单!F:F,预约送货单!D:D)</f>
        <v>RY20240403004</v>
      </c>
      <c r="D32" t="s">
        <v>16</v>
      </c>
      <c r="E32" t="str">
        <f>_xlfn.XLOOKUP(F32,预约送货单!Z:Z,预约送货单!F:F)</f>
        <v>CCW22-H1H352</v>
      </c>
      <c r="F32" t="str">
        <f t="shared" si="2"/>
        <v>CCW22-H1H352-BLUEL</v>
      </c>
      <c r="G32">
        <f>VLOOKUP(D32&amp;B32&amp;A32,分仓ST!A:E,5,0)</f>
        <v>14</v>
      </c>
      <c r="H32" t="str">
        <f>_xlfn.XLOOKUP(E32,预约送货单!F:F,预约送货单!E:E)</f>
        <v>正品</v>
      </c>
      <c r="J32" t="str">
        <f>VLOOKUP(E32,预约送货单!F:N,9,0)</f>
        <v>2024-04-03</v>
      </c>
      <c r="K32" t="str">
        <f t="shared" si="3"/>
        <v>香港</v>
      </c>
    </row>
    <row r="33" spans="1:11">
      <c r="A33" t="s">
        <v>42</v>
      </c>
      <c r="B33" s="5" t="s">
        <v>37</v>
      </c>
      <c r="C33" t="str">
        <f>_xlfn.XLOOKUP(E33,预约送货单!F:F,预约送货单!D:D)</f>
        <v>RY20240403004</v>
      </c>
      <c r="D33" t="s">
        <v>16</v>
      </c>
      <c r="E33" t="str">
        <f>_xlfn.XLOOKUP(F33,预约送货单!Z:Z,预约送货单!F:F)</f>
        <v>CCW22-H1H352</v>
      </c>
      <c r="F33" t="str">
        <f t="shared" si="2"/>
        <v>CCW22-H1H352-BLUEM</v>
      </c>
      <c r="G33">
        <f>VLOOKUP(D33&amp;B33&amp;A33,分仓ST!A:E,5,0)</f>
        <v>36</v>
      </c>
      <c r="H33" t="str">
        <f>_xlfn.XLOOKUP(E33,预约送货单!F:F,预约送货单!E:E)</f>
        <v>正品</v>
      </c>
      <c r="J33" t="str">
        <f>VLOOKUP(E33,预约送货单!F:N,9,0)</f>
        <v>2024-04-03</v>
      </c>
      <c r="K33" t="str">
        <f t="shared" si="3"/>
        <v>香港</v>
      </c>
    </row>
    <row r="34" spans="1:11">
      <c r="A34" t="s">
        <v>42</v>
      </c>
      <c r="B34" s="5" t="s">
        <v>38</v>
      </c>
      <c r="C34" t="str">
        <f>_xlfn.XLOOKUP(E34,预约送货单!F:F,预约送货单!D:D)</f>
        <v>RY20240403004</v>
      </c>
      <c r="D34" t="s">
        <v>16</v>
      </c>
      <c r="E34" t="str">
        <f>_xlfn.XLOOKUP(F34,预约送货单!Z:Z,预约送货单!F:F)</f>
        <v>CCW22-H1H352</v>
      </c>
      <c r="F34" t="str">
        <f t="shared" si="2"/>
        <v>CCW22-H1H352-BLUES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2024-04-03</v>
      </c>
      <c r="K34" t="str">
        <f t="shared" si="3"/>
        <v>香港</v>
      </c>
    </row>
    <row r="35" spans="1:11">
      <c r="A35" t="s">
        <v>42</v>
      </c>
      <c r="B35" s="5" t="s">
        <v>39</v>
      </c>
      <c r="C35" t="str">
        <f>_xlfn.XLOOKUP(E35,预约送货单!F:F,预约送货单!D:D)</f>
        <v>RY20240403004</v>
      </c>
      <c r="D35" t="s">
        <v>16</v>
      </c>
      <c r="E35" t="str">
        <f>_xlfn.XLOOKUP(F35,预约送货单!Z:Z,预约送货单!F:F)</f>
        <v>CCW22-H1H352</v>
      </c>
      <c r="F35" t="str">
        <f t="shared" si="2"/>
        <v>CCW22-H1H352-BLUEXL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2024-04-03</v>
      </c>
      <c r="K35" t="str">
        <f t="shared" si="3"/>
        <v>香港</v>
      </c>
    </row>
    <row r="36" spans="1:11">
      <c r="A36" t="s">
        <v>42</v>
      </c>
      <c r="B36" s="5" t="s">
        <v>43</v>
      </c>
      <c r="C36" t="str">
        <f>_xlfn.XLOOKUP(E36,预约送货单!F:F,预约送货单!D:D)</f>
        <v>RY20240403004</v>
      </c>
      <c r="D36" t="s">
        <v>16</v>
      </c>
      <c r="E36" t="str">
        <f>_xlfn.XLOOKUP(F36,预约送货单!Z:Z,预约送货单!F:F)</f>
        <v>CCW22-H1H352</v>
      </c>
      <c r="F36" t="str">
        <f t="shared" si="2"/>
        <v>CCW22-H1H352-BLUEXS</v>
      </c>
      <c r="G36">
        <f>VLOOKUP(D36&amp;B36&amp;A36,分仓ST!A:E,5,0)</f>
        <v>10</v>
      </c>
      <c r="H36" t="str">
        <f>_xlfn.XLOOKUP(E36,预约送货单!F:F,预约送货单!E:E)</f>
        <v>正品</v>
      </c>
      <c r="J36" t="str">
        <f>VLOOKUP(E36,预约送货单!F:N,9,0)</f>
        <v>2024-04-03</v>
      </c>
      <c r="K36" t="str">
        <f t="shared" si="3"/>
        <v>香港</v>
      </c>
    </row>
    <row r="37" spans="1:11">
      <c r="A37" t="s">
        <v>42</v>
      </c>
      <c r="B37" s="5" t="s">
        <v>36</v>
      </c>
      <c r="C37" t="str">
        <f>_xlfn.XLOOKUP(E37,预约送货单!F:F,预约送货单!D:D)</f>
        <v>RY20240403004</v>
      </c>
      <c r="D37" t="s">
        <v>26</v>
      </c>
      <c r="E37" t="str">
        <f>_xlfn.XLOOKUP(F37,预约送货单!Z:Z,预约送货单!F:F)</f>
        <v>CCW22-H1H352</v>
      </c>
      <c r="F37" t="str">
        <f t="shared" si="2"/>
        <v>CCW22-H1H352-BLUEL</v>
      </c>
      <c r="G37">
        <f>VLOOKUP(D37&amp;B37&amp;A37,分仓ST!A:E,5,0)</f>
        <v>11</v>
      </c>
      <c r="H37" t="str">
        <f>_xlfn.XLOOKUP(E37,预约送货单!F:F,预约送货单!E:E)</f>
        <v>正品</v>
      </c>
      <c r="J37" t="str">
        <f>VLOOKUP(E37,预约送货单!F:N,9,0)</f>
        <v>2024-04-03</v>
      </c>
      <c r="K37" t="str">
        <f t="shared" si="3"/>
        <v>广州</v>
      </c>
    </row>
    <row r="38" spans="1:11">
      <c r="A38" t="s">
        <v>42</v>
      </c>
      <c r="B38" s="5" t="s">
        <v>37</v>
      </c>
      <c r="C38" t="str">
        <f>_xlfn.XLOOKUP(E38,预约送货单!F:F,预约送货单!D:D)</f>
        <v>RY20240403004</v>
      </c>
      <c r="D38" t="s">
        <v>26</v>
      </c>
      <c r="E38" t="str">
        <f>_xlfn.XLOOKUP(F38,预约送货单!Z:Z,预约送货单!F:F)</f>
        <v>CCW22-H1H352</v>
      </c>
      <c r="F38" t="str">
        <f t="shared" si="2"/>
        <v>CCW22-H1H352-BLUEM</v>
      </c>
      <c r="G38">
        <f>VLOOKUP(D38&amp;B38&amp;A38,分仓ST!A:E,5,0)</f>
        <v>32</v>
      </c>
      <c r="H38" t="str">
        <f>_xlfn.XLOOKUP(E38,预约送货单!F:F,预约送货单!E:E)</f>
        <v>正品</v>
      </c>
      <c r="J38" t="str">
        <f>VLOOKUP(E38,预约送货单!F:N,9,0)</f>
        <v>2024-04-03</v>
      </c>
      <c r="K38" t="str">
        <f t="shared" si="3"/>
        <v>广州</v>
      </c>
    </row>
    <row r="39" spans="1:11">
      <c r="A39" t="s">
        <v>42</v>
      </c>
      <c r="B39" s="5" t="s">
        <v>38</v>
      </c>
      <c r="C39" t="str">
        <f>_xlfn.XLOOKUP(E39,预约送货单!F:F,预约送货单!D:D)</f>
        <v>RY20240403004</v>
      </c>
      <c r="D39" t="s">
        <v>26</v>
      </c>
      <c r="E39" t="str">
        <f>_xlfn.XLOOKUP(F39,预约送货单!Z:Z,预约送货单!F:F)</f>
        <v>CCW22-H1H352</v>
      </c>
      <c r="F39" t="str">
        <f t="shared" si="2"/>
        <v>CCW22-H1H352-BLUES</v>
      </c>
      <c r="G39">
        <f>VLOOKUP(D39&amp;B39&amp;A39,分仓ST!A:E,5,0)</f>
        <v>31</v>
      </c>
      <c r="H39" t="str">
        <f>_xlfn.XLOOKUP(E39,预约送货单!F:F,预约送货单!E:E)</f>
        <v>正品</v>
      </c>
      <c r="J39" t="str">
        <f>VLOOKUP(E39,预约送货单!F:N,9,0)</f>
        <v>2024-04-03</v>
      </c>
      <c r="K39" t="str">
        <f t="shared" si="3"/>
        <v>广州</v>
      </c>
    </row>
    <row r="40" spans="1:11">
      <c r="A40" t="s">
        <v>42</v>
      </c>
      <c r="B40" s="5" t="s">
        <v>39</v>
      </c>
      <c r="C40" t="str">
        <f>_xlfn.XLOOKUP(E40,预约送货单!F:F,预约送货单!D:D)</f>
        <v>RY20240403004</v>
      </c>
      <c r="D40" t="s">
        <v>26</v>
      </c>
      <c r="E40" t="str">
        <f>_xlfn.XLOOKUP(F40,预约送货单!Z:Z,预约送货单!F:F)</f>
        <v>CCW22-H1H352</v>
      </c>
      <c r="F40" t="str">
        <f t="shared" si="2"/>
        <v>CCW22-H1H352-BLUEXL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2024-04-03</v>
      </c>
      <c r="K40" t="str">
        <f t="shared" si="3"/>
        <v>广州</v>
      </c>
    </row>
    <row r="41" spans="1:11">
      <c r="A41" t="s">
        <v>42</v>
      </c>
      <c r="B41" s="5" t="s">
        <v>43</v>
      </c>
      <c r="C41" t="str">
        <f>_xlfn.XLOOKUP(E41,预约送货单!F:F,预约送货单!D:D)</f>
        <v>RY20240403004</v>
      </c>
      <c r="D41" t="s">
        <v>26</v>
      </c>
      <c r="E41" t="str">
        <f>_xlfn.XLOOKUP(F41,预约送货单!Z:Z,预约送货单!F:F)</f>
        <v>CCW22-H1H352</v>
      </c>
      <c r="F41" t="str">
        <f t="shared" si="2"/>
        <v>CCW22-H1H352-BLUEXS</v>
      </c>
      <c r="G41">
        <f>VLOOKUP(D41&amp;B41&amp;A41,分仓ST!A:E,5,0)</f>
        <v>8</v>
      </c>
      <c r="H41" t="str">
        <f>_xlfn.XLOOKUP(E41,预约送货单!F:F,预约送货单!E:E)</f>
        <v>正品</v>
      </c>
      <c r="J41" t="str">
        <f>VLOOKUP(E41,预约送货单!F:N,9,0)</f>
        <v>2024-04-03</v>
      </c>
      <c r="K41" t="str">
        <f t="shared" si="3"/>
        <v>广州</v>
      </c>
    </row>
    <row r="42" hidden="1" spans="1:11">
      <c r="A42" t="s">
        <v>42</v>
      </c>
      <c r="B42" s="5" t="s">
        <v>36</v>
      </c>
      <c r="C42" t="str">
        <f>_xlfn.XLOOKUP(E42,预约送货单!F:F,预约送货单!D:D)</f>
        <v>RY20240403004</v>
      </c>
      <c r="D42" t="s">
        <v>40</v>
      </c>
      <c r="E42" t="str">
        <f>_xlfn.XLOOKUP(F42,预约送货单!Z:Z,预约送货单!F:F)</f>
        <v>CCW22-H1H352</v>
      </c>
      <c r="F42" t="str">
        <f t="shared" si="2"/>
        <v>CCW22-H1H352-BLUEL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2024-04-03</v>
      </c>
      <c r="K42" t="str">
        <f t="shared" si="3"/>
        <v>广州</v>
      </c>
    </row>
    <row r="43" hidden="1" spans="1:11">
      <c r="A43" t="s">
        <v>42</v>
      </c>
      <c r="B43" s="5" t="s">
        <v>37</v>
      </c>
      <c r="C43" t="str">
        <f>_xlfn.XLOOKUP(E43,预约送货单!F:F,预约送货单!D:D)</f>
        <v>RY20240403004</v>
      </c>
      <c r="D43" t="s">
        <v>40</v>
      </c>
      <c r="E43" t="str">
        <f>_xlfn.XLOOKUP(F43,预约送货单!Z:Z,预约送货单!F:F)</f>
        <v>CCW22-H1H352</v>
      </c>
      <c r="F43" t="str">
        <f t="shared" ref="F43:F106" si="4">A43&amp;B43</f>
        <v>CCW22-H1H352-BLUEM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2024-04-03</v>
      </c>
      <c r="K43" t="str">
        <f t="shared" ref="K43:K106" si="5">IF(D43="香港仓","香港",IF(D43="武汉仓","武汉","广州"))</f>
        <v>广州</v>
      </c>
    </row>
    <row r="44" hidden="1" spans="1:11">
      <c r="A44" t="s">
        <v>42</v>
      </c>
      <c r="B44" s="5" t="s">
        <v>38</v>
      </c>
      <c r="C44" t="str">
        <f>_xlfn.XLOOKUP(E44,预约送货单!F:F,预约送货单!D:D)</f>
        <v>RY20240403004</v>
      </c>
      <c r="D44" t="s">
        <v>40</v>
      </c>
      <c r="E44" t="str">
        <f>_xlfn.XLOOKUP(F44,预约送货单!Z:Z,预约送货单!F:F)</f>
        <v>CCW22-H1H352</v>
      </c>
      <c r="F44" t="str">
        <f t="shared" si="4"/>
        <v>CCW22-H1H352-BLUES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2024-04-03</v>
      </c>
      <c r="K44" t="str">
        <f t="shared" si="5"/>
        <v>广州</v>
      </c>
    </row>
    <row r="45" hidden="1" spans="1:11">
      <c r="A45" t="s">
        <v>42</v>
      </c>
      <c r="B45" s="5" t="s">
        <v>39</v>
      </c>
      <c r="C45" t="str">
        <f>_xlfn.XLOOKUP(E45,预约送货单!F:F,预约送货单!D:D)</f>
        <v>RY20240403004</v>
      </c>
      <c r="D45" t="s">
        <v>40</v>
      </c>
      <c r="E45" t="str">
        <f>_xlfn.XLOOKUP(F45,预约送货单!Z:Z,预约送货单!F:F)</f>
        <v>CCW22-H1H352</v>
      </c>
      <c r="F45" t="str">
        <f t="shared" si="4"/>
        <v>CCW22-H1H352-BLUEXL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2024-04-03</v>
      </c>
      <c r="K45" t="str">
        <f t="shared" si="5"/>
        <v>广州</v>
      </c>
    </row>
    <row r="46" hidden="1" spans="1:11">
      <c r="A46" t="s">
        <v>42</v>
      </c>
      <c r="B46" s="5" t="s">
        <v>43</v>
      </c>
      <c r="C46" t="str">
        <f>_xlfn.XLOOKUP(E46,预约送货单!F:F,预约送货单!D:D)</f>
        <v>RY20240403004</v>
      </c>
      <c r="D46" t="s">
        <v>40</v>
      </c>
      <c r="E46" t="str">
        <f>_xlfn.XLOOKUP(F46,预约送货单!Z:Z,预约送货单!F:F)</f>
        <v>CCW22-H1H352</v>
      </c>
      <c r="F46" t="str">
        <f t="shared" si="4"/>
        <v>CCW22-H1H352-BLUEXS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2024-04-03</v>
      </c>
      <c r="K46" t="str">
        <f t="shared" si="5"/>
        <v>广州</v>
      </c>
    </row>
    <row r="47" hidden="1" spans="1:11">
      <c r="A47" t="s">
        <v>42</v>
      </c>
      <c r="B47" s="5" t="s">
        <v>36</v>
      </c>
      <c r="C47" t="str">
        <f>_xlfn.XLOOKUP(E47,预约送货单!F:F,预约送货单!D:D)</f>
        <v>RY20240403004</v>
      </c>
      <c r="D47" t="s">
        <v>28</v>
      </c>
      <c r="E47" t="str">
        <f>_xlfn.XLOOKUP(F47,预约送货单!Z:Z,预约送货单!F:F)</f>
        <v>CCW22-H1H352</v>
      </c>
      <c r="F47" t="str">
        <f t="shared" si="4"/>
        <v>CCW22-H1H352-BLUEL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2024-04-03</v>
      </c>
      <c r="K47" t="str">
        <f t="shared" si="5"/>
        <v>广州</v>
      </c>
    </row>
    <row r="48" hidden="1" spans="1:11">
      <c r="A48" t="s">
        <v>42</v>
      </c>
      <c r="B48" s="5" t="s">
        <v>37</v>
      </c>
      <c r="C48" t="str">
        <f>_xlfn.XLOOKUP(E48,预约送货单!F:F,预约送货单!D:D)</f>
        <v>RY20240403004</v>
      </c>
      <c r="D48" t="s">
        <v>28</v>
      </c>
      <c r="E48" t="str">
        <f>_xlfn.XLOOKUP(F48,预约送货单!Z:Z,预约送货单!F:F)</f>
        <v>CCW22-H1H352</v>
      </c>
      <c r="F48" t="str">
        <f t="shared" si="4"/>
        <v>CCW22-H1H352-BLUEM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2024-04-03</v>
      </c>
      <c r="K48" t="str">
        <f t="shared" si="5"/>
        <v>广州</v>
      </c>
    </row>
    <row r="49" spans="1:11">
      <c r="A49" t="s">
        <v>42</v>
      </c>
      <c r="B49" s="5" t="s">
        <v>38</v>
      </c>
      <c r="C49" t="str">
        <f>_xlfn.XLOOKUP(E49,预约送货单!F:F,预约送货单!D:D)</f>
        <v>RY20240403004</v>
      </c>
      <c r="D49" t="s">
        <v>28</v>
      </c>
      <c r="E49" t="str">
        <f>_xlfn.XLOOKUP(F49,预约送货单!Z:Z,预约送货单!F:F)</f>
        <v>CCW22-H1H352</v>
      </c>
      <c r="F49" t="str">
        <f t="shared" si="4"/>
        <v>CCW22-H1H352-BLUES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2024-04-03</v>
      </c>
      <c r="K49" t="str">
        <f t="shared" si="5"/>
        <v>广州</v>
      </c>
    </row>
    <row r="50" hidden="1" spans="1:11">
      <c r="A50" t="s">
        <v>42</v>
      </c>
      <c r="B50" s="5" t="s">
        <v>39</v>
      </c>
      <c r="C50" t="str">
        <f>_xlfn.XLOOKUP(E50,预约送货单!F:F,预约送货单!D:D)</f>
        <v>RY20240403004</v>
      </c>
      <c r="D50" t="s">
        <v>28</v>
      </c>
      <c r="E50" t="str">
        <f>_xlfn.XLOOKUP(F50,预约送货单!Z:Z,预约送货单!F:F)</f>
        <v>CCW22-H1H352</v>
      </c>
      <c r="F50" t="str">
        <f t="shared" si="4"/>
        <v>CCW22-H1H352-BLUEXL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2024-04-03</v>
      </c>
      <c r="K50" t="str">
        <f t="shared" si="5"/>
        <v>广州</v>
      </c>
    </row>
    <row r="51" hidden="1" spans="1:11">
      <c r="A51" t="s">
        <v>42</v>
      </c>
      <c r="B51" s="5" t="s">
        <v>43</v>
      </c>
      <c r="C51" t="str">
        <f>_xlfn.XLOOKUP(E51,预约送货单!F:F,预约送货单!D:D)</f>
        <v>RY20240403004</v>
      </c>
      <c r="D51" t="s">
        <v>28</v>
      </c>
      <c r="E51" t="str">
        <f>_xlfn.XLOOKUP(F51,预约送货单!Z:Z,预约送货单!F:F)</f>
        <v>CCW22-H1H352</v>
      </c>
      <c r="F51" t="str">
        <f t="shared" si="4"/>
        <v>CCW22-H1H352-BLUEXS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2024-04-03</v>
      </c>
      <c r="K51" t="str">
        <f t="shared" si="5"/>
        <v>广州</v>
      </c>
    </row>
    <row r="52" spans="1:11">
      <c r="A52" t="s">
        <v>42</v>
      </c>
      <c r="B52" s="5" t="s">
        <v>36</v>
      </c>
      <c r="C52" t="s">
        <v>44</v>
      </c>
      <c r="D52" t="s">
        <v>16</v>
      </c>
      <c r="E52" t="str">
        <f>_xlfn.XLOOKUP(F52,预约送货单!Z:Z,预约送货单!F:F)</f>
        <v>CCW22-H1H352</v>
      </c>
      <c r="F52" t="str">
        <f t="shared" si="4"/>
        <v>CCW22-H1H352-BLUEL</v>
      </c>
      <c r="G52">
        <f>VLOOKUP(D52&amp;B52&amp;A52,分仓ST!A:E,5,0)</f>
        <v>14</v>
      </c>
      <c r="H52" t="str">
        <f>_xlfn.XLOOKUP(E52,预约送货单!F:F,预约送货单!E:E)</f>
        <v>正品</v>
      </c>
      <c r="J52" t="str">
        <f>VLOOKUP(E52,预约送货单!F:N,9,0)</f>
        <v>2024-04-03</v>
      </c>
      <c r="K52" t="str">
        <f t="shared" si="5"/>
        <v>香港</v>
      </c>
    </row>
    <row r="53" spans="1:11">
      <c r="A53" t="s">
        <v>42</v>
      </c>
      <c r="B53" s="5" t="s">
        <v>37</v>
      </c>
      <c r="C53" t="s">
        <v>44</v>
      </c>
      <c r="D53" t="s">
        <v>16</v>
      </c>
      <c r="E53" t="str">
        <f>_xlfn.XLOOKUP(F53,预约送货单!Z:Z,预约送货单!F:F)</f>
        <v>CCW22-H1H352</v>
      </c>
      <c r="F53" t="str">
        <f t="shared" si="4"/>
        <v>CCW22-H1H352-BLUEM</v>
      </c>
      <c r="G53">
        <f>VLOOKUP(D53&amp;B53&amp;A53,分仓ST!A:E,5,0)</f>
        <v>36</v>
      </c>
      <c r="H53" t="str">
        <f>_xlfn.XLOOKUP(E53,预约送货单!F:F,预约送货单!E:E)</f>
        <v>正品</v>
      </c>
      <c r="J53" t="str">
        <f>VLOOKUP(E53,预约送货单!F:N,9,0)</f>
        <v>2024-04-03</v>
      </c>
      <c r="K53" t="str">
        <f t="shared" si="5"/>
        <v>香港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1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1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1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1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1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1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1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1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1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1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1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1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1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1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1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4"/>
        <filter val="19"/>
        <filter val="21"/>
        <filter val="24"/>
        <filter val="31"/>
        <filter val="32"/>
        <filter val="33"/>
        <filter val="36"/>
        <filter val="39"/>
        <filter val="1"/>
        <filter val="2"/>
        <filter val="3"/>
        <filter val="4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X2" activePane="bottomRight" state="frozen"/>
      <selection/>
      <selection pane="topRight"/>
      <selection pane="bottomLeft"/>
      <selection pane="bottomRight" activeCell="AA51" sqref="AA51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7" customFormat="1" ht="14.5" spans="1:35">
      <c r="A1" s="38" t="s">
        <v>45</v>
      </c>
      <c r="B1" s="38" t="s">
        <v>46</v>
      </c>
      <c r="C1" s="37" t="s">
        <v>47</v>
      </c>
      <c r="D1" s="37" t="s">
        <v>48</v>
      </c>
      <c r="E1" s="37" t="s">
        <v>5</v>
      </c>
      <c r="F1" s="37" t="s">
        <v>49</v>
      </c>
      <c r="G1" s="37" t="s">
        <v>50</v>
      </c>
      <c r="H1" s="37" t="s">
        <v>51</v>
      </c>
      <c r="I1" s="37" t="s">
        <v>52</v>
      </c>
      <c r="J1" s="37" t="s">
        <v>6</v>
      </c>
      <c r="K1" s="37" t="s">
        <v>4</v>
      </c>
      <c r="L1" s="37" t="s">
        <v>53</v>
      </c>
      <c r="M1" s="37" t="s">
        <v>54</v>
      </c>
      <c r="N1" s="37" t="s">
        <v>7</v>
      </c>
      <c r="O1" s="37" t="s">
        <v>55</v>
      </c>
      <c r="P1" s="37" t="s">
        <v>56</v>
      </c>
      <c r="Q1" s="37" t="s">
        <v>57</v>
      </c>
      <c r="R1" s="37" t="s">
        <v>58</v>
      </c>
      <c r="S1" s="37" t="s">
        <v>59</v>
      </c>
      <c r="T1" s="37" t="s">
        <v>60</v>
      </c>
      <c r="U1" s="37" t="s">
        <v>1</v>
      </c>
      <c r="V1" s="37" t="s">
        <v>61</v>
      </c>
      <c r="W1" s="37" t="s">
        <v>62</v>
      </c>
      <c r="X1" s="37" t="s">
        <v>63</v>
      </c>
      <c r="Y1" s="37" t="s">
        <v>64</v>
      </c>
      <c r="Z1" s="37" t="s">
        <v>3</v>
      </c>
      <c r="AA1" s="37" t="s">
        <v>65</v>
      </c>
      <c r="AB1" s="37" t="s">
        <v>34</v>
      </c>
      <c r="AC1" s="37" t="s">
        <v>66</v>
      </c>
      <c r="AD1" s="37" t="s">
        <v>67</v>
      </c>
      <c r="AE1" s="37" t="s">
        <v>68</v>
      </c>
      <c r="AF1" s="37" t="s">
        <v>69</v>
      </c>
      <c r="AG1" s="37" t="s">
        <v>70</v>
      </c>
      <c r="AH1" s="37" t="s">
        <v>71</v>
      </c>
      <c r="AI1" s="37" t="s">
        <v>72</v>
      </c>
    </row>
    <row r="2" hidden="1" spans="1:35">
      <c r="A2" s="39">
        <f>SUMIFS(装箱指令单批量导入!E:E,装箱指令单批量导入!D:D,Z2,装箱指令单批量导入!A:A,D2)</f>
        <v>0</v>
      </c>
      <c r="B2" s="39">
        <f t="shared" ref="B2:B43" si="0">A2-K2</f>
        <v>-19</v>
      </c>
      <c r="C2" s="37" t="s">
        <v>73</v>
      </c>
      <c r="D2" s="37" t="s">
        <v>74</v>
      </c>
      <c r="E2" s="37" t="s">
        <v>19</v>
      </c>
      <c r="F2" s="37" t="s">
        <v>75</v>
      </c>
      <c r="G2" s="37" t="s">
        <v>76</v>
      </c>
      <c r="H2" s="37" t="s">
        <v>77</v>
      </c>
      <c r="I2" s="37" t="s">
        <v>78</v>
      </c>
      <c r="J2" s="37" t="s">
        <v>79</v>
      </c>
      <c r="K2" s="37">
        <v>19</v>
      </c>
      <c r="L2" s="37" t="s">
        <v>80</v>
      </c>
      <c r="M2" s="37">
        <v>0</v>
      </c>
      <c r="N2" s="37" t="s">
        <v>20</v>
      </c>
      <c r="O2" s="37" t="s">
        <v>81</v>
      </c>
      <c r="P2" s="37" t="s">
        <v>19</v>
      </c>
      <c r="Q2" s="37" t="s">
        <v>82</v>
      </c>
      <c r="R2" s="37" t="s">
        <v>82</v>
      </c>
      <c r="S2" s="37"/>
      <c r="T2" s="37"/>
      <c r="U2" s="37" t="s">
        <v>26</v>
      </c>
      <c r="V2" s="37" t="s">
        <v>83</v>
      </c>
      <c r="W2" s="37" t="s">
        <v>84</v>
      </c>
      <c r="X2" s="37"/>
      <c r="Y2" s="37"/>
      <c r="Z2" s="37" t="s">
        <v>85</v>
      </c>
      <c r="AA2" s="37" t="s">
        <v>86</v>
      </c>
      <c r="AB2" s="37" t="s">
        <v>36</v>
      </c>
      <c r="AC2" s="37"/>
      <c r="AD2" s="37" t="s">
        <v>87</v>
      </c>
      <c r="AE2" s="37" t="s">
        <v>87</v>
      </c>
      <c r="AF2" s="37" t="s">
        <v>20</v>
      </c>
      <c r="AG2" s="37">
        <v>19</v>
      </c>
      <c r="AH2" s="37"/>
      <c r="AI2" s="37" t="s">
        <v>20</v>
      </c>
    </row>
    <row r="3" hidden="1" spans="1:35">
      <c r="A3" s="39">
        <f>SUMIFS(装箱指令单批量导入!E:E,装箱指令单批量导入!D:D,Z3,装箱指令单批量导入!A:A,D3)</f>
        <v>0</v>
      </c>
      <c r="B3" s="39">
        <f t="shared" si="0"/>
        <v>-48</v>
      </c>
      <c r="C3" s="37" t="s">
        <v>73</v>
      </c>
      <c r="D3" s="37" t="s">
        <v>74</v>
      </c>
      <c r="E3" s="37" t="s">
        <v>19</v>
      </c>
      <c r="F3" s="37" t="s">
        <v>75</v>
      </c>
      <c r="G3" s="37" t="s">
        <v>76</v>
      </c>
      <c r="H3" s="37" t="s">
        <v>77</v>
      </c>
      <c r="I3" s="37" t="s">
        <v>78</v>
      </c>
      <c r="J3" s="37" t="s">
        <v>79</v>
      </c>
      <c r="K3" s="37">
        <v>48</v>
      </c>
      <c r="L3" s="37" t="s">
        <v>88</v>
      </c>
      <c r="M3" s="37">
        <v>0</v>
      </c>
      <c r="N3" s="37" t="s">
        <v>20</v>
      </c>
      <c r="O3" s="37" t="s">
        <v>81</v>
      </c>
      <c r="P3" s="37" t="s">
        <v>19</v>
      </c>
      <c r="Q3" s="37" t="s">
        <v>82</v>
      </c>
      <c r="R3" s="37" t="s">
        <v>82</v>
      </c>
      <c r="S3" s="37"/>
      <c r="T3" s="37"/>
      <c r="U3" s="37" t="s">
        <v>26</v>
      </c>
      <c r="V3" s="37" t="s">
        <v>83</v>
      </c>
      <c r="W3" s="37" t="s">
        <v>84</v>
      </c>
      <c r="X3" s="37"/>
      <c r="Y3" s="37"/>
      <c r="Z3" s="37" t="s">
        <v>89</v>
      </c>
      <c r="AA3" s="37" t="s">
        <v>86</v>
      </c>
      <c r="AB3" s="37" t="s">
        <v>37</v>
      </c>
      <c r="AC3" s="37"/>
      <c r="AD3" s="37" t="s">
        <v>87</v>
      </c>
      <c r="AE3" s="37" t="s">
        <v>87</v>
      </c>
      <c r="AF3" s="37" t="s">
        <v>20</v>
      </c>
      <c r="AG3" s="37">
        <v>48</v>
      </c>
      <c r="AH3" s="37"/>
      <c r="AI3" s="37" t="s">
        <v>20</v>
      </c>
    </row>
    <row r="4" hidden="1" spans="1:35">
      <c r="A4" s="39">
        <f>SUMIFS(装箱指令单批量导入!E:E,装箱指令单批量导入!D:D,Z4,装箱指令单批量导入!A:A,D4)</f>
        <v>0</v>
      </c>
      <c r="B4" s="39">
        <f t="shared" si="0"/>
        <v>-36</v>
      </c>
      <c r="C4" s="37" t="s">
        <v>73</v>
      </c>
      <c r="D4" s="37" t="s">
        <v>74</v>
      </c>
      <c r="E4" s="37" t="s">
        <v>19</v>
      </c>
      <c r="F4" s="37" t="s">
        <v>75</v>
      </c>
      <c r="G4" s="37" t="s">
        <v>76</v>
      </c>
      <c r="H4" s="37" t="s">
        <v>77</v>
      </c>
      <c r="I4" s="37" t="s">
        <v>78</v>
      </c>
      <c r="J4" s="37" t="s">
        <v>79</v>
      </c>
      <c r="K4" s="37">
        <v>36</v>
      </c>
      <c r="L4" s="37" t="s">
        <v>90</v>
      </c>
      <c r="M4" s="37">
        <v>0</v>
      </c>
      <c r="N4" s="37" t="s">
        <v>20</v>
      </c>
      <c r="O4" s="37" t="s">
        <v>81</v>
      </c>
      <c r="P4" s="37" t="s">
        <v>19</v>
      </c>
      <c r="Q4" s="37" t="s">
        <v>82</v>
      </c>
      <c r="R4" s="37" t="s">
        <v>82</v>
      </c>
      <c r="S4" s="37"/>
      <c r="T4" s="37"/>
      <c r="U4" s="37" t="s">
        <v>26</v>
      </c>
      <c r="V4" s="37" t="s">
        <v>83</v>
      </c>
      <c r="W4" s="37" t="s">
        <v>84</v>
      </c>
      <c r="X4" s="37"/>
      <c r="Y4" s="37"/>
      <c r="Z4" s="37" t="s">
        <v>91</v>
      </c>
      <c r="AA4" s="37" t="s">
        <v>86</v>
      </c>
      <c r="AB4" s="37" t="s">
        <v>38</v>
      </c>
      <c r="AC4" s="37"/>
      <c r="AD4" s="37" t="s">
        <v>87</v>
      </c>
      <c r="AE4" s="37" t="s">
        <v>87</v>
      </c>
      <c r="AF4" s="37" t="s">
        <v>20</v>
      </c>
      <c r="AG4" s="37">
        <v>36</v>
      </c>
      <c r="AH4" s="37"/>
      <c r="AI4" s="37" t="s">
        <v>20</v>
      </c>
    </row>
    <row r="5" hidden="1" spans="1:35">
      <c r="A5" s="39">
        <f>SUMIFS(装箱指令单批量导入!E:E,装箱指令单批量导入!D:D,Z5,装箱指令单批量导入!A:A,D5)</f>
        <v>0</v>
      </c>
      <c r="B5" s="39">
        <f t="shared" si="0"/>
        <v>-7</v>
      </c>
      <c r="C5" s="37" t="s">
        <v>73</v>
      </c>
      <c r="D5" s="37" t="s">
        <v>74</v>
      </c>
      <c r="E5" s="37" t="s">
        <v>19</v>
      </c>
      <c r="F5" s="37" t="s">
        <v>75</v>
      </c>
      <c r="G5" s="37" t="s">
        <v>76</v>
      </c>
      <c r="H5" s="37" t="s">
        <v>77</v>
      </c>
      <c r="I5" s="37" t="s">
        <v>78</v>
      </c>
      <c r="J5" s="37" t="s">
        <v>79</v>
      </c>
      <c r="K5" s="37">
        <v>7</v>
      </c>
      <c r="L5" s="37" t="s">
        <v>92</v>
      </c>
      <c r="M5" s="37">
        <v>0</v>
      </c>
      <c r="N5" s="37" t="s">
        <v>20</v>
      </c>
      <c r="O5" s="37" t="s">
        <v>81</v>
      </c>
      <c r="P5" s="37" t="s">
        <v>19</v>
      </c>
      <c r="Q5" s="37" t="s">
        <v>82</v>
      </c>
      <c r="R5" s="37" t="s">
        <v>82</v>
      </c>
      <c r="S5" s="37"/>
      <c r="T5" s="37"/>
      <c r="U5" s="37" t="s">
        <v>26</v>
      </c>
      <c r="V5" s="37" t="s">
        <v>83</v>
      </c>
      <c r="W5" s="37" t="s">
        <v>84</v>
      </c>
      <c r="X5" s="37"/>
      <c r="Y5" s="37"/>
      <c r="Z5" s="37" t="s">
        <v>93</v>
      </c>
      <c r="AA5" s="37" t="s">
        <v>86</v>
      </c>
      <c r="AB5" s="37" t="s">
        <v>39</v>
      </c>
      <c r="AC5" s="37"/>
      <c r="AD5" s="37" t="s">
        <v>87</v>
      </c>
      <c r="AE5" s="37" t="s">
        <v>87</v>
      </c>
      <c r="AF5" s="37" t="s">
        <v>20</v>
      </c>
      <c r="AG5" s="37">
        <v>7</v>
      </c>
      <c r="AH5" s="37"/>
      <c r="AI5" s="37" t="s">
        <v>20</v>
      </c>
    </row>
    <row r="6" hidden="1" spans="1:35">
      <c r="A6" s="39">
        <f>SUMIFS(装箱指令单批量导入!E:E,装箱指令单批量导入!D:D,Z6,装箱指令单批量导入!A:A,D6)</f>
        <v>0</v>
      </c>
      <c r="B6" s="39">
        <f t="shared" si="0"/>
        <v>-12</v>
      </c>
      <c r="C6" s="37" t="s">
        <v>73</v>
      </c>
      <c r="D6" s="37" t="s">
        <v>94</v>
      </c>
      <c r="E6" s="37" t="s">
        <v>19</v>
      </c>
      <c r="F6" s="37" t="s">
        <v>95</v>
      </c>
      <c r="G6" s="37" t="s">
        <v>76</v>
      </c>
      <c r="H6" s="37" t="s">
        <v>77</v>
      </c>
      <c r="I6" s="37" t="s">
        <v>78</v>
      </c>
      <c r="J6" s="37" t="s">
        <v>96</v>
      </c>
      <c r="K6" s="37">
        <v>12</v>
      </c>
      <c r="L6" s="37" t="s">
        <v>97</v>
      </c>
      <c r="M6" s="37">
        <v>0</v>
      </c>
      <c r="N6" s="37" t="s">
        <v>20</v>
      </c>
      <c r="O6" s="37" t="s">
        <v>81</v>
      </c>
      <c r="P6" s="37" t="s">
        <v>19</v>
      </c>
      <c r="Q6" s="37" t="s">
        <v>98</v>
      </c>
      <c r="R6" s="37" t="s">
        <v>98</v>
      </c>
      <c r="S6" s="37"/>
      <c r="T6" s="37"/>
      <c r="U6" s="37" t="s">
        <v>26</v>
      </c>
      <c r="V6" s="37" t="s">
        <v>83</v>
      </c>
      <c r="W6" s="37" t="s">
        <v>99</v>
      </c>
      <c r="X6" s="37"/>
      <c r="Y6" s="37"/>
      <c r="Z6" s="37" t="s">
        <v>100</v>
      </c>
      <c r="AA6" s="37" t="s">
        <v>86</v>
      </c>
      <c r="AB6" s="37" t="s">
        <v>36</v>
      </c>
      <c r="AC6" s="37" t="s">
        <v>101</v>
      </c>
      <c r="AD6" s="37" t="s">
        <v>87</v>
      </c>
      <c r="AE6" s="37" t="s">
        <v>87</v>
      </c>
      <c r="AF6" s="37" t="s">
        <v>20</v>
      </c>
      <c r="AG6" s="37">
        <v>12</v>
      </c>
      <c r="AH6" s="37"/>
      <c r="AI6" s="37" t="s">
        <v>20</v>
      </c>
    </row>
    <row r="7" hidden="1" spans="1:35">
      <c r="A7" s="39">
        <f>SUMIFS(装箱指令单批量导入!E:E,装箱指令单批量导入!D:D,Z7,装箱指令单批量导入!A:A,D7)</f>
        <v>0</v>
      </c>
      <c r="B7" s="39">
        <f t="shared" si="0"/>
        <v>-29</v>
      </c>
      <c r="C7" s="37" t="s">
        <v>73</v>
      </c>
      <c r="D7" s="37" t="s">
        <v>94</v>
      </c>
      <c r="E7" s="37" t="s">
        <v>19</v>
      </c>
      <c r="F7" s="37" t="s">
        <v>95</v>
      </c>
      <c r="G7" s="37" t="s">
        <v>76</v>
      </c>
      <c r="H7" s="37" t="s">
        <v>77</v>
      </c>
      <c r="I7" s="37" t="s">
        <v>78</v>
      </c>
      <c r="J7" s="37" t="s">
        <v>96</v>
      </c>
      <c r="K7" s="37">
        <v>29</v>
      </c>
      <c r="L7" s="37" t="s">
        <v>102</v>
      </c>
      <c r="M7" s="37">
        <v>0</v>
      </c>
      <c r="N7" s="37" t="s">
        <v>20</v>
      </c>
      <c r="O7" s="37" t="s">
        <v>81</v>
      </c>
      <c r="P7" s="37" t="s">
        <v>19</v>
      </c>
      <c r="Q7" s="37" t="s">
        <v>98</v>
      </c>
      <c r="R7" s="37" t="s">
        <v>98</v>
      </c>
      <c r="S7" s="37"/>
      <c r="T7" s="37"/>
      <c r="U7" s="37" t="s">
        <v>26</v>
      </c>
      <c r="V7" s="37" t="s">
        <v>83</v>
      </c>
      <c r="W7" s="37" t="s">
        <v>99</v>
      </c>
      <c r="X7" s="37"/>
      <c r="Y7" s="37"/>
      <c r="Z7" s="37" t="s">
        <v>103</v>
      </c>
      <c r="AA7" s="37" t="s">
        <v>86</v>
      </c>
      <c r="AB7" s="37" t="s">
        <v>37</v>
      </c>
      <c r="AC7" s="37" t="s">
        <v>101</v>
      </c>
      <c r="AD7" s="37" t="s">
        <v>87</v>
      </c>
      <c r="AE7" s="37" t="s">
        <v>87</v>
      </c>
      <c r="AF7" s="37" t="s">
        <v>20</v>
      </c>
      <c r="AG7" s="37">
        <v>29</v>
      </c>
      <c r="AH7" s="37"/>
      <c r="AI7" s="37" t="s">
        <v>20</v>
      </c>
    </row>
    <row r="8" hidden="1" spans="1:35">
      <c r="A8" s="39">
        <f>SUMIFS(装箱指令单批量导入!E:E,装箱指令单批量导入!D:D,Z8,装箱指令单批量导入!A:A,D8)</f>
        <v>0</v>
      </c>
      <c r="B8" s="39">
        <f t="shared" si="0"/>
        <v>-28</v>
      </c>
      <c r="C8" s="37" t="s">
        <v>73</v>
      </c>
      <c r="D8" s="37" t="s">
        <v>94</v>
      </c>
      <c r="E8" s="37" t="s">
        <v>19</v>
      </c>
      <c r="F8" s="37" t="s">
        <v>95</v>
      </c>
      <c r="G8" s="37" t="s">
        <v>76</v>
      </c>
      <c r="H8" s="37" t="s">
        <v>77</v>
      </c>
      <c r="I8" s="37" t="s">
        <v>78</v>
      </c>
      <c r="J8" s="37" t="s">
        <v>96</v>
      </c>
      <c r="K8" s="37">
        <v>28</v>
      </c>
      <c r="L8" s="37" t="s">
        <v>104</v>
      </c>
      <c r="M8" s="37">
        <v>0</v>
      </c>
      <c r="N8" s="37" t="s">
        <v>20</v>
      </c>
      <c r="O8" s="37" t="s">
        <v>81</v>
      </c>
      <c r="P8" s="37" t="s">
        <v>19</v>
      </c>
      <c r="Q8" s="37" t="s">
        <v>98</v>
      </c>
      <c r="R8" s="37" t="s">
        <v>98</v>
      </c>
      <c r="S8" s="37"/>
      <c r="T8" s="37"/>
      <c r="U8" s="37" t="s">
        <v>26</v>
      </c>
      <c r="V8" s="37" t="s">
        <v>83</v>
      </c>
      <c r="W8" s="37" t="s">
        <v>99</v>
      </c>
      <c r="X8" s="37"/>
      <c r="Y8" s="37"/>
      <c r="Z8" s="37" t="s">
        <v>105</v>
      </c>
      <c r="AA8" s="37" t="s">
        <v>86</v>
      </c>
      <c r="AB8" s="37" t="s">
        <v>38</v>
      </c>
      <c r="AC8" s="37" t="s">
        <v>101</v>
      </c>
      <c r="AD8" s="37" t="s">
        <v>87</v>
      </c>
      <c r="AE8" s="37" t="s">
        <v>87</v>
      </c>
      <c r="AF8" s="37" t="s">
        <v>20</v>
      </c>
      <c r="AG8" s="37">
        <v>28</v>
      </c>
      <c r="AH8" s="37"/>
      <c r="AI8" s="37" t="s">
        <v>20</v>
      </c>
    </row>
    <row r="9" spans="1:35">
      <c r="A9" s="39">
        <f>SUMIFS(装箱指令单批量导入!E:E,装箱指令单批量导入!D:D,Z9,装箱指令单批量导入!A:A,D9)</f>
        <v>25</v>
      </c>
      <c r="B9" s="39">
        <f t="shared" si="0"/>
        <v>0</v>
      </c>
      <c r="C9" s="37" t="s">
        <v>73</v>
      </c>
      <c r="D9" s="37" t="s">
        <v>15</v>
      </c>
      <c r="E9" s="37" t="s">
        <v>19</v>
      </c>
      <c r="F9" s="37" t="s">
        <v>17</v>
      </c>
      <c r="G9" s="37" t="s">
        <v>76</v>
      </c>
      <c r="H9" s="37" t="s">
        <v>77</v>
      </c>
      <c r="I9" s="37" t="s">
        <v>78</v>
      </c>
      <c r="J9" s="37" t="s">
        <v>106</v>
      </c>
      <c r="K9" s="37">
        <v>25</v>
      </c>
      <c r="L9" s="37" t="s">
        <v>107</v>
      </c>
      <c r="M9" s="37">
        <v>0</v>
      </c>
      <c r="N9" s="37" t="s">
        <v>20</v>
      </c>
      <c r="O9" s="37" t="s">
        <v>81</v>
      </c>
      <c r="P9" s="37" t="s">
        <v>19</v>
      </c>
      <c r="Q9" s="37" t="s">
        <v>108</v>
      </c>
      <c r="R9" s="37" t="s">
        <v>108</v>
      </c>
      <c r="S9" s="37"/>
      <c r="T9" s="37"/>
      <c r="U9" s="37" t="s">
        <v>26</v>
      </c>
      <c r="V9" s="37" t="s">
        <v>83</v>
      </c>
      <c r="W9" s="37" t="s">
        <v>109</v>
      </c>
      <c r="X9" s="37"/>
      <c r="Y9" s="37"/>
      <c r="Z9" s="37" t="s">
        <v>18</v>
      </c>
      <c r="AA9" s="37" t="s">
        <v>110</v>
      </c>
      <c r="AB9" s="37" t="s">
        <v>36</v>
      </c>
      <c r="AC9" s="37"/>
      <c r="AD9" s="37" t="s">
        <v>87</v>
      </c>
      <c r="AE9" s="37" t="s">
        <v>87</v>
      </c>
      <c r="AF9" s="37" t="s">
        <v>20</v>
      </c>
      <c r="AG9" s="37">
        <v>25</v>
      </c>
      <c r="AH9" s="37"/>
      <c r="AI9" s="37" t="s">
        <v>20</v>
      </c>
    </row>
    <row r="10" spans="1:35">
      <c r="A10" s="39">
        <f>SUMIFS(装箱指令单批量导入!E:E,装箱指令单批量导入!D:D,Z10,装箱指令单批量导入!A:A,D10)</f>
        <v>58</v>
      </c>
      <c r="B10" s="39">
        <f t="shared" si="0"/>
        <v>0</v>
      </c>
      <c r="C10" s="37" t="s">
        <v>73</v>
      </c>
      <c r="D10" s="37" t="s">
        <v>15</v>
      </c>
      <c r="E10" s="37" t="s">
        <v>19</v>
      </c>
      <c r="F10" s="37" t="s">
        <v>17</v>
      </c>
      <c r="G10" s="37" t="s">
        <v>76</v>
      </c>
      <c r="H10" s="37" t="s">
        <v>77</v>
      </c>
      <c r="I10" s="37" t="s">
        <v>78</v>
      </c>
      <c r="J10" s="37" t="s">
        <v>106</v>
      </c>
      <c r="K10" s="37">
        <v>58</v>
      </c>
      <c r="L10" s="37" t="s">
        <v>111</v>
      </c>
      <c r="M10" s="37">
        <v>0</v>
      </c>
      <c r="N10" s="37" t="s">
        <v>20</v>
      </c>
      <c r="O10" s="37" t="s">
        <v>81</v>
      </c>
      <c r="P10" s="37" t="s">
        <v>19</v>
      </c>
      <c r="Q10" s="37" t="s">
        <v>108</v>
      </c>
      <c r="R10" s="37" t="s">
        <v>108</v>
      </c>
      <c r="S10" s="37"/>
      <c r="T10" s="37"/>
      <c r="U10" s="37" t="s">
        <v>26</v>
      </c>
      <c r="V10" s="37" t="s">
        <v>83</v>
      </c>
      <c r="W10" s="37" t="s">
        <v>109</v>
      </c>
      <c r="X10" s="37"/>
      <c r="Y10" s="37"/>
      <c r="Z10" s="37" t="s">
        <v>22</v>
      </c>
      <c r="AA10" s="37" t="s">
        <v>110</v>
      </c>
      <c r="AB10" s="37" t="s">
        <v>37</v>
      </c>
      <c r="AC10" s="37"/>
      <c r="AD10" s="37" t="s">
        <v>87</v>
      </c>
      <c r="AE10" s="37" t="s">
        <v>87</v>
      </c>
      <c r="AF10" s="37" t="s">
        <v>20</v>
      </c>
      <c r="AG10" s="37">
        <v>58</v>
      </c>
      <c r="AH10" s="37"/>
      <c r="AI10" s="37" t="s">
        <v>20</v>
      </c>
    </row>
    <row r="11" spans="1:35">
      <c r="A11" s="39">
        <f>SUMIFS(装箱指令单批量导入!E:E,装箱指令单批量导入!D:D,Z11,装箱指令单批量导入!A:A,D11)</f>
        <v>60</v>
      </c>
      <c r="B11" s="39">
        <f t="shared" si="0"/>
        <v>0</v>
      </c>
      <c r="C11" s="37" t="s">
        <v>73</v>
      </c>
      <c r="D11" s="37" t="s">
        <v>15</v>
      </c>
      <c r="E11" s="37" t="s">
        <v>19</v>
      </c>
      <c r="F11" s="37" t="s">
        <v>17</v>
      </c>
      <c r="G11" s="37" t="s">
        <v>76</v>
      </c>
      <c r="H11" s="37" t="s">
        <v>77</v>
      </c>
      <c r="I11" s="37" t="s">
        <v>78</v>
      </c>
      <c r="J11" s="37" t="s">
        <v>106</v>
      </c>
      <c r="K11" s="37">
        <v>60</v>
      </c>
      <c r="L11" s="37" t="s">
        <v>112</v>
      </c>
      <c r="M11" s="37">
        <v>0</v>
      </c>
      <c r="N11" s="37" t="s">
        <v>20</v>
      </c>
      <c r="O11" s="37" t="s">
        <v>81</v>
      </c>
      <c r="P11" s="37" t="s">
        <v>19</v>
      </c>
      <c r="Q11" s="37" t="s">
        <v>108</v>
      </c>
      <c r="R11" s="37" t="s">
        <v>108</v>
      </c>
      <c r="S11" s="37"/>
      <c r="T11" s="37"/>
      <c r="U11" s="37" t="s">
        <v>26</v>
      </c>
      <c r="V11" s="37" t="s">
        <v>83</v>
      </c>
      <c r="W11" s="37" t="s">
        <v>109</v>
      </c>
      <c r="X11" s="37"/>
      <c r="Y11" s="37"/>
      <c r="Z11" s="37" t="s">
        <v>23</v>
      </c>
      <c r="AA11" s="37" t="s">
        <v>110</v>
      </c>
      <c r="AB11" s="37" t="s">
        <v>38</v>
      </c>
      <c r="AC11" s="37"/>
      <c r="AD11" s="37" t="s">
        <v>87</v>
      </c>
      <c r="AE11" s="37" t="s">
        <v>87</v>
      </c>
      <c r="AF11" s="37" t="s">
        <v>20</v>
      </c>
      <c r="AG11" s="37">
        <v>60</v>
      </c>
      <c r="AH11" s="37"/>
      <c r="AI11" s="37" t="s">
        <v>20</v>
      </c>
    </row>
    <row r="12" spans="1:35">
      <c r="A12" s="39">
        <f>SUMIFS(装箱指令单批量导入!E:E,装箱指令单批量导入!D:D,Z12,装箱指令单批量导入!A:A,D12)</f>
        <v>5</v>
      </c>
      <c r="B12" s="39">
        <f t="shared" si="0"/>
        <v>0</v>
      </c>
      <c r="C12" s="37" t="s">
        <v>73</v>
      </c>
      <c r="D12" s="37" t="s">
        <v>15</v>
      </c>
      <c r="E12" s="37" t="s">
        <v>19</v>
      </c>
      <c r="F12" s="37" t="s">
        <v>17</v>
      </c>
      <c r="G12" s="37" t="s">
        <v>76</v>
      </c>
      <c r="H12" s="37" t="s">
        <v>77</v>
      </c>
      <c r="I12" s="37" t="s">
        <v>78</v>
      </c>
      <c r="J12" s="37" t="s">
        <v>106</v>
      </c>
      <c r="K12" s="37">
        <v>5</v>
      </c>
      <c r="L12" s="37" t="s">
        <v>113</v>
      </c>
      <c r="M12" s="37">
        <v>0</v>
      </c>
      <c r="N12" s="37" t="s">
        <v>20</v>
      </c>
      <c r="O12" s="37" t="s">
        <v>81</v>
      </c>
      <c r="P12" s="37" t="s">
        <v>19</v>
      </c>
      <c r="Q12" s="37" t="s">
        <v>108</v>
      </c>
      <c r="R12" s="37" t="s">
        <v>108</v>
      </c>
      <c r="S12" s="37"/>
      <c r="T12" s="37"/>
      <c r="U12" s="37" t="s">
        <v>26</v>
      </c>
      <c r="V12" s="37" t="s">
        <v>83</v>
      </c>
      <c r="W12" s="37" t="s">
        <v>109</v>
      </c>
      <c r="X12" s="37"/>
      <c r="Y12" s="37"/>
      <c r="Z12" s="37" t="s">
        <v>24</v>
      </c>
      <c r="AA12" s="37" t="s">
        <v>110</v>
      </c>
      <c r="AB12" s="37" t="s">
        <v>39</v>
      </c>
      <c r="AC12" s="37"/>
      <c r="AD12" s="37" t="s">
        <v>87</v>
      </c>
      <c r="AE12" s="37" t="s">
        <v>87</v>
      </c>
      <c r="AF12" s="37" t="s">
        <v>20</v>
      </c>
      <c r="AG12" s="37">
        <v>5</v>
      </c>
      <c r="AH12" s="37"/>
      <c r="AI12" s="37" t="s">
        <v>20</v>
      </c>
    </row>
    <row r="13" spans="1:35">
      <c r="A13" s="39">
        <f>SUMIFS(装箱指令单批量导入!E:E,装箱指令单批量导入!D:D,Z13,装箱指令单批量导入!A:A,D13)</f>
        <v>18</v>
      </c>
      <c r="B13" s="39">
        <f t="shared" si="0"/>
        <v>0</v>
      </c>
      <c r="C13" s="37" t="s">
        <v>73</v>
      </c>
      <c r="D13" s="37" t="s">
        <v>15</v>
      </c>
      <c r="E13" s="37" t="s">
        <v>19</v>
      </c>
      <c r="F13" s="37" t="s">
        <v>17</v>
      </c>
      <c r="G13" s="37" t="s">
        <v>76</v>
      </c>
      <c r="H13" s="37" t="s">
        <v>77</v>
      </c>
      <c r="I13" s="37" t="s">
        <v>78</v>
      </c>
      <c r="J13" s="37" t="s">
        <v>106</v>
      </c>
      <c r="K13" s="37">
        <v>18</v>
      </c>
      <c r="L13" s="37" t="s">
        <v>114</v>
      </c>
      <c r="M13" s="37">
        <v>0</v>
      </c>
      <c r="N13" s="37" t="s">
        <v>20</v>
      </c>
      <c r="O13" s="37" t="s">
        <v>81</v>
      </c>
      <c r="P13" s="37" t="s">
        <v>19</v>
      </c>
      <c r="Q13" s="37" t="s">
        <v>108</v>
      </c>
      <c r="R13" s="37" t="s">
        <v>108</v>
      </c>
      <c r="S13" s="37"/>
      <c r="T13" s="37"/>
      <c r="U13" s="37" t="s">
        <v>26</v>
      </c>
      <c r="V13" s="37" t="s">
        <v>83</v>
      </c>
      <c r="W13" s="37" t="s">
        <v>109</v>
      </c>
      <c r="X13" s="37"/>
      <c r="Y13" s="37"/>
      <c r="Z13" s="37" t="s">
        <v>25</v>
      </c>
      <c r="AA13" s="37" t="s">
        <v>110</v>
      </c>
      <c r="AB13" s="37" t="s">
        <v>43</v>
      </c>
      <c r="AC13" s="37"/>
      <c r="AD13" s="37" t="s">
        <v>87</v>
      </c>
      <c r="AE13" s="37" t="s">
        <v>87</v>
      </c>
      <c r="AF13" s="37" t="s">
        <v>20</v>
      </c>
      <c r="AG13" s="37">
        <v>18</v>
      </c>
      <c r="AH13" s="37"/>
      <c r="AI13" s="37" t="s">
        <v>20</v>
      </c>
    </row>
    <row r="14" spans="1:35">
      <c r="A14" s="39">
        <f>SUMIFS(装箱指令单批量导入!E:E,装箱指令单批量导入!D:D,Z14,装箱指令单批量导入!A:A,D14)</f>
        <v>0</v>
      </c>
      <c r="B14" s="39">
        <f t="shared" si="0"/>
        <v>-10</v>
      </c>
      <c r="C14" s="37" t="s">
        <v>73</v>
      </c>
      <c r="D14" s="37" t="s">
        <v>44</v>
      </c>
      <c r="E14" s="37" t="s">
        <v>19</v>
      </c>
      <c r="F14" s="37" t="s">
        <v>17</v>
      </c>
      <c r="G14" s="37" t="s">
        <v>76</v>
      </c>
      <c r="H14" s="37" t="s">
        <v>77</v>
      </c>
      <c r="I14" s="37" t="s">
        <v>78</v>
      </c>
      <c r="J14" s="37" t="s">
        <v>106</v>
      </c>
      <c r="K14" s="37">
        <v>10</v>
      </c>
      <c r="L14" s="37" t="s">
        <v>115</v>
      </c>
      <c r="M14" s="37">
        <v>0</v>
      </c>
      <c r="N14" s="37" t="s">
        <v>20</v>
      </c>
      <c r="O14" s="37" t="s">
        <v>81</v>
      </c>
      <c r="P14" s="37" t="s">
        <v>19</v>
      </c>
      <c r="Q14" s="37" t="s">
        <v>116</v>
      </c>
      <c r="R14" s="37" t="s">
        <v>116</v>
      </c>
      <c r="S14" s="37"/>
      <c r="T14" s="37"/>
      <c r="U14" s="37" t="s">
        <v>16</v>
      </c>
      <c r="V14" s="37" t="s">
        <v>83</v>
      </c>
      <c r="W14" s="37" t="s">
        <v>117</v>
      </c>
      <c r="X14" s="37"/>
      <c r="Y14" s="37"/>
      <c r="Z14" s="37" t="s">
        <v>22</v>
      </c>
      <c r="AA14" s="37" t="s">
        <v>110</v>
      </c>
      <c r="AB14" s="37" t="s">
        <v>37</v>
      </c>
      <c r="AC14" s="37" t="s">
        <v>118</v>
      </c>
      <c r="AD14" s="37" t="s">
        <v>87</v>
      </c>
      <c r="AE14" s="37" t="s">
        <v>87</v>
      </c>
      <c r="AF14" s="37" t="s">
        <v>20</v>
      </c>
      <c r="AG14" s="37">
        <v>10</v>
      </c>
      <c r="AH14" s="37"/>
      <c r="AI14" s="37" t="s">
        <v>20</v>
      </c>
    </row>
    <row r="15" spans="1:35">
      <c r="A15" s="39">
        <f>SUMIFS(装箱指令单批量导入!E:E,装箱指令单批量导入!D:D,Z15,装箱指令单批量导入!A:A,D15)</f>
        <v>0</v>
      </c>
      <c r="B15" s="39">
        <f t="shared" si="0"/>
        <v>-11</v>
      </c>
      <c r="C15" s="37" t="s">
        <v>73</v>
      </c>
      <c r="D15" s="37" t="s">
        <v>44</v>
      </c>
      <c r="E15" s="37" t="s">
        <v>19</v>
      </c>
      <c r="F15" s="37" t="s">
        <v>17</v>
      </c>
      <c r="G15" s="37" t="s">
        <v>76</v>
      </c>
      <c r="H15" s="37" t="s">
        <v>77</v>
      </c>
      <c r="I15" s="37" t="s">
        <v>78</v>
      </c>
      <c r="J15" s="37" t="s">
        <v>106</v>
      </c>
      <c r="K15" s="37">
        <v>11</v>
      </c>
      <c r="L15" s="37" t="s">
        <v>119</v>
      </c>
      <c r="M15" s="37">
        <v>0</v>
      </c>
      <c r="N15" s="37" t="s">
        <v>20</v>
      </c>
      <c r="O15" s="37" t="s">
        <v>81</v>
      </c>
      <c r="P15" s="37" t="s">
        <v>19</v>
      </c>
      <c r="Q15" s="37" t="s">
        <v>116</v>
      </c>
      <c r="R15" s="37" t="s">
        <v>116</v>
      </c>
      <c r="S15" s="37"/>
      <c r="T15" s="37"/>
      <c r="U15" s="37" t="s">
        <v>16</v>
      </c>
      <c r="V15" s="37" t="s">
        <v>83</v>
      </c>
      <c r="W15" s="37" t="s">
        <v>117</v>
      </c>
      <c r="X15" s="37"/>
      <c r="Y15" s="37"/>
      <c r="Z15" s="37" t="s">
        <v>23</v>
      </c>
      <c r="AA15" s="37" t="s">
        <v>110</v>
      </c>
      <c r="AB15" s="37" t="s">
        <v>38</v>
      </c>
      <c r="AC15" s="37" t="s">
        <v>118</v>
      </c>
      <c r="AD15" s="37" t="s">
        <v>87</v>
      </c>
      <c r="AE15" s="37" t="s">
        <v>87</v>
      </c>
      <c r="AF15" s="37" t="s">
        <v>20</v>
      </c>
      <c r="AG15" s="37">
        <v>11</v>
      </c>
      <c r="AH15" s="37"/>
      <c r="AI15" s="37" t="s">
        <v>20</v>
      </c>
    </row>
    <row r="16" hidden="1" spans="1:35">
      <c r="A16" s="39">
        <f>SUMIFS(装箱指令单批量导入!E:E,装箱指令单批量导入!D:D,Z16,装箱指令单批量导入!A:A,D16)</f>
        <v>0</v>
      </c>
      <c r="B16" s="39">
        <f t="shared" si="0"/>
        <v>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hidden="1" spans="1:35">
      <c r="A17" s="39">
        <f>SUMIFS(装箱指令单批量导入!E:E,装箱指令单批量导入!D:D,Z17,装箱指令单批量导入!A:A,D17)</f>
        <v>0</v>
      </c>
      <c r="B17" s="39">
        <f t="shared" si="0"/>
        <v>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hidden="1" spans="1:35">
      <c r="A18" s="39">
        <f>SUMIFS(装箱指令单批量导入!E:E,装箱指令单批量导入!D:D,Z18,装箱指令单批量导入!A:A,D18)</f>
        <v>0</v>
      </c>
      <c r="B18" s="39">
        <f t="shared" si="0"/>
        <v>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hidden="1" spans="1:35">
      <c r="A19" s="39">
        <f>SUMIFS(装箱指令单批量导入!E:E,装箱指令单批量导入!D:D,Z19,装箱指令单批量导入!A:A,D19)</f>
        <v>0</v>
      </c>
      <c r="B19" s="39">
        <f t="shared" si="0"/>
        <v>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hidden="1" spans="1:35">
      <c r="A20" s="39">
        <f>SUMIFS(装箱指令单批量导入!E:E,装箱指令单批量导入!D:D,Z20,装箱指令单批量导入!A:A,D20)</f>
        <v>0</v>
      </c>
      <c r="B20" s="39">
        <f t="shared" si="0"/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hidden="1" spans="1:35">
      <c r="A21" s="39">
        <f>SUMIFS(装箱指令单批量导入!E:E,装箱指令单批量导入!D:D,Z21,装箱指令单批量导入!A:A,D21)</f>
        <v>0</v>
      </c>
      <c r="B21" s="39">
        <f t="shared" si="0"/>
        <v>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hidden="1" spans="1:35">
      <c r="A22" s="39">
        <f>SUMIFS(装箱指令单批量导入!E:E,装箱指令单批量导入!D:D,Z22,装箱指令单批量导入!A:A,D22)</f>
        <v>0</v>
      </c>
      <c r="B22" s="39">
        <f t="shared" si="0"/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hidden="1" spans="1:35">
      <c r="A23" s="39">
        <f>SUMIFS(装箱指令单批量导入!E:E,装箱指令单批量导入!D:D,Z23,装箱指令单批量导入!A:A,D23)</f>
        <v>0</v>
      </c>
      <c r="B23" s="39">
        <f t="shared" si="0"/>
        <v>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hidden="1" spans="1:35">
      <c r="A24" s="39">
        <f>SUMIFS(装箱指令单批量导入!E:E,装箱指令单批量导入!D:D,Z24,装箱指令单批量导入!A:A,D24)</f>
        <v>0</v>
      </c>
      <c r="B24" s="39">
        <f t="shared" si="0"/>
        <v>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hidden="1" spans="1:35">
      <c r="A25" s="39">
        <f>SUMIFS(装箱指令单批量导入!E:E,装箱指令单批量导入!D:D,Z25,装箱指令单批量导入!A:A,D25)</f>
        <v>0</v>
      </c>
      <c r="B25" s="39">
        <f t="shared" si="0"/>
        <v>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hidden="1" spans="1:35">
      <c r="A26" s="39">
        <f>SUMIFS(装箱指令单批量导入!E:E,装箱指令单批量导入!D:D,Z26,装箱指令单批量导入!A:A,D26)</f>
        <v>0</v>
      </c>
      <c r="B26" s="39">
        <f t="shared" si="0"/>
        <v>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hidden="1" spans="1:35">
      <c r="A27" s="39">
        <f>SUMIFS(装箱指令单批量导入!E:E,装箱指令单批量导入!D:D,Z27,装箱指令单批量导入!A:A,D27)</f>
        <v>0</v>
      </c>
      <c r="B27" s="39">
        <f t="shared" si="0"/>
        <v>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hidden="1" spans="1:35">
      <c r="A28" s="39">
        <f>SUMIFS(装箱指令单批量导入!E:E,装箱指令单批量导入!D:D,Z28,装箱指令单批量导入!A:A,D28)</f>
        <v>0</v>
      </c>
      <c r="B28" s="39">
        <f t="shared" si="0"/>
        <v>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hidden="1" spans="1:35">
      <c r="A29" s="39">
        <f>SUMIFS(装箱指令单批量导入!E:E,装箱指令单批量导入!D:D,Z29,装箱指令单批量导入!A:A,D29)</f>
        <v>0</v>
      </c>
      <c r="B29" s="39">
        <f t="shared" si="0"/>
        <v>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hidden="1" spans="1:35">
      <c r="A30" s="39">
        <f>SUMIFS(装箱指令单批量导入!E:E,装箱指令单批量导入!D:D,Z30,装箱指令单批量导入!A:A,D30)</f>
        <v>0</v>
      </c>
      <c r="B30" s="39">
        <f t="shared" si="0"/>
        <v>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</row>
    <row r="31" hidden="1" spans="1:35">
      <c r="A31" s="39">
        <f>SUMIFS(装箱指令单批量导入!E:E,装箱指令单批量导入!D:D,Z31,装箱指令单批量导入!A:A,D31)</f>
        <v>0</v>
      </c>
      <c r="B31" s="39">
        <f t="shared" si="0"/>
        <v>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hidden="1" spans="1:35">
      <c r="A32" s="39">
        <f>SUMIFS(装箱指令单批量导入!E:E,装箱指令单批量导入!D:D,Z32,装箱指令单批量导入!A:A,D32)</f>
        <v>0</v>
      </c>
      <c r="B32" s="39">
        <f t="shared" si="0"/>
        <v>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hidden="1" spans="1:35">
      <c r="A33" s="39">
        <f>SUMIFS(装箱指令单批量导入!E:E,装箱指令单批量导入!D:D,Z33,装箱指令单批量导入!A:A,D33)</f>
        <v>0</v>
      </c>
      <c r="B33" s="39">
        <f t="shared" si="0"/>
        <v>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hidden="1" spans="1:35">
      <c r="A34" s="39">
        <f>SUMIFS(装箱指令单批量导入!E:E,装箱指令单批量导入!D:D,Z34,装箱指令单批量导入!A:A,D34)</f>
        <v>0</v>
      </c>
      <c r="B34" s="39">
        <f t="shared" si="0"/>
        <v>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hidden="1" spans="1:35">
      <c r="A35" s="39">
        <f>SUMIFS(装箱指令单批量导入!E:E,装箱指令单批量导入!D:D,Z35,装箱指令单批量导入!A:A,D35)</f>
        <v>0</v>
      </c>
      <c r="B35" s="39">
        <f t="shared" si="0"/>
        <v>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hidden="1" spans="1:35">
      <c r="A36" s="39">
        <f>SUMIFS(装箱指令单批量导入!E:E,装箱指令单批量导入!D:D,Z36,装箱指令单批量导入!A:A,D36)</f>
        <v>0</v>
      </c>
      <c r="B36" s="39">
        <f t="shared" si="0"/>
        <v>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hidden="1" spans="1:35">
      <c r="A37" s="39">
        <f>SUMIFS(装箱指令单批量导入!E:E,装箱指令单批量导入!D:D,Z37,装箱指令单批量导入!A:A,D37)</f>
        <v>0</v>
      </c>
      <c r="B37" s="39">
        <f t="shared" si="0"/>
        <v>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hidden="1" spans="1:35">
      <c r="A38" s="39">
        <f>SUMIFS(装箱指令单批量导入!E:E,装箱指令单批量导入!D:D,Z38,装箱指令单批量导入!A:A,D38)</f>
        <v>0</v>
      </c>
      <c r="B38" s="39">
        <f t="shared" si="0"/>
        <v>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hidden="1" spans="1:35">
      <c r="A39" s="39">
        <f>SUMIFS(装箱指令单批量导入!E:E,装箱指令单批量导入!D:D,Z39,装箱指令单批量导入!A:A,D39)</f>
        <v>0</v>
      </c>
      <c r="B39" s="39">
        <f t="shared" si="0"/>
        <v>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hidden="1" spans="1:35">
      <c r="A40" s="39">
        <f>SUMIFS(装箱指令单批量导入!E:E,装箱指令单批量导入!D:D,Z40,装箱指令单批量导入!A:A,D40)</f>
        <v>0</v>
      </c>
      <c r="B40" s="39">
        <f t="shared" si="0"/>
        <v>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hidden="1" spans="1:35">
      <c r="A41" s="39">
        <f>SUMIFS(装箱指令单批量导入!E:E,装箱指令单批量导入!D:D,Z41,装箱指令单批量导入!A:A,D41)</f>
        <v>0</v>
      </c>
      <c r="B41" s="39">
        <f t="shared" si="0"/>
        <v>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hidden="1" spans="1:35">
      <c r="A42" s="39">
        <f>SUMIFS(装箱指令单批量导入!E:E,装箱指令单批量导入!D:D,Z42,装箱指令单批量导入!A:A,D42)</f>
        <v>0</v>
      </c>
      <c r="B42" s="39">
        <f t="shared" si="0"/>
        <v>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hidden="1" spans="1:35">
      <c r="A43" s="39">
        <f>SUMIFS(装箱指令单批量导入!E:E,装箱指令单批量导入!D:D,Z43,装箱指令单批量导入!A:A,D43)</f>
        <v>0</v>
      </c>
      <c r="B43" s="39">
        <f t="shared" si="0"/>
        <v>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84" activePane="bottomLeft" state="frozen"/>
      <selection/>
      <selection pane="bottomLeft" activeCell="D588" sqref="D58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120</v>
      </c>
      <c r="B3" t="s">
        <v>121</v>
      </c>
      <c r="C3" t="s">
        <v>33</v>
      </c>
      <c r="D3" t="s">
        <v>122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123</v>
      </c>
      <c r="D4" t="s">
        <v>124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123</v>
      </c>
      <c r="D5" t="s">
        <v>125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123</v>
      </c>
      <c r="D6" t="s">
        <v>126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123</v>
      </c>
      <c r="D7" t="s">
        <v>127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123</v>
      </c>
      <c r="D8" t="s">
        <v>128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123</v>
      </c>
      <c r="D9" t="s">
        <v>129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123</v>
      </c>
      <c r="D10" t="s">
        <v>130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123</v>
      </c>
      <c r="D11" t="s">
        <v>131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123</v>
      </c>
      <c r="D12" t="s">
        <v>132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123</v>
      </c>
      <c r="D13" t="s">
        <v>133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123</v>
      </c>
      <c r="D14" t="s">
        <v>134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123</v>
      </c>
      <c r="D15" t="s">
        <v>135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123</v>
      </c>
      <c r="D16" t="s">
        <v>136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123</v>
      </c>
      <c r="D17" t="s">
        <v>137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123</v>
      </c>
      <c r="D18" t="s">
        <v>138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123</v>
      </c>
      <c r="D19" t="s">
        <v>139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123</v>
      </c>
      <c r="D20" t="s">
        <v>140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123</v>
      </c>
      <c r="D21" t="s">
        <v>141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123</v>
      </c>
      <c r="D22" t="s">
        <v>142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123</v>
      </c>
      <c r="D23" t="s">
        <v>143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123</v>
      </c>
      <c r="D24" t="s">
        <v>144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123</v>
      </c>
      <c r="D25" t="s">
        <v>145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123</v>
      </c>
      <c r="D26" t="s">
        <v>146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123</v>
      </c>
      <c r="D27" t="s">
        <v>147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123</v>
      </c>
      <c r="D28" t="s">
        <v>148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123</v>
      </c>
      <c r="D29" t="s">
        <v>149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123</v>
      </c>
      <c r="D30" t="s">
        <v>150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123</v>
      </c>
      <c r="D31" t="s">
        <v>151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123</v>
      </c>
      <c r="D32" t="s">
        <v>152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123</v>
      </c>
      <c r="D33" t="s">
        <v>153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123</v>
      </c>
      <c r="D34" t="s">
        <v>154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123</v>
      </c>
      <c r="D35" t="s">
        <v>155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123</v>
      </c>
      <c r="D36" t="s">
        <v>156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123</v>
      </c>
      <c r="D37" t="s">
        <v>157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123</v>
      </c>
      <c r="D38" t="s">
        <v>158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123</v>
      </c>
      <c r="D39" t="s">
        <v>159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123</v>
      </c>
      <c r="D40" t="s">
        <v>160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123</v>
      </c>
      <c r="D41" t="s">
        <v>161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123</v>
      </c>
      <c r="D42" t="s">
        <v>162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123</v>
      </c>
      <c r="D43" t="s">
        <v>163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123</v>
      </c>
      <c r="D44" t="s">
        <v>164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123</v>
      </c>
      <c r="D45" t="s">
        <v>165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124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125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126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127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128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129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130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131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132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133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134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135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136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137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138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139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140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141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142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143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144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145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146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147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148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149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150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151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152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153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154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155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156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157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158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159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160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161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162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163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164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165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166</v>
      </c>
      <c r="D88" t="s">
        <v>124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166</v>
      </c>
      <c r="D89" t="s">
        <v>125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166</v>
      </c>
      <c r="D90" t="s">
        <v>126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166</v>
      </c>
      <c r="D91" t="s">
        <v>127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166</v>
      </c>
      <c r="D92" t="s">
        <v>128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166</v>
      </c>
      <c r="D93" t="s">
        <v>129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166</v>
      </c>
      <c r="D94" t="s">
        <v>130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166</v>
      </c>
      <c r="D95" t="s">
        <v>131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166</v>
      </c>
      <c r="D96" t="s">
        <v>132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166</v>
      </c>
      <c r="D97" t="s">
        <v>133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166</v>
      </c>
      <c r="D98" t="s">
        <v>134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166</v>
      </c>
      <c r="D99" t="s">
        <v>135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166</v>
      </c>
      <c r="D100" t="s">
        <v>136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166</v>
      </c>
      <c r="D101" t="s">
        <v>137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166</v>
      </c>
      <c r="D102" t="s">
        <v>138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166</v>
      </c>
      <c r="D103" t="s">
        <v>139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166</v>
      </c>
      <c r="D104" t="s">
        <v>140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166</v>
      </c>
      <c r="D105" t="s">
        <v>141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166</v>
      </c>
      <c r="D106" t="s">
        <v>142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166</v>
      </c>
      <c r="D107" t="s">
        <v>143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166</v>
      </c>
      <c r="D108" t="s">
        <v>144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166</v>
      </c>
      <c r="D109" t="s">
        <v>145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166</v>
      </c>
      <c r="D110" t="s">
        <v>146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166</v>
      </c>
      <c r="D111" t="s">
        <v>147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166</v>
      </c>
      <c r="D112" t="s">
        <v>148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166</v>
      </c>
      <c r="D113" t="s">
        <v>149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166</v>
      </c>
      <c r="D114" t="s">
        <v>150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166</v>
      </c>
      <c r="D115" t="s">
        <v>151</v>
      </c>
      <c r="E115"/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166</v>
      </c>
      <c r="D116" t="s">
        <v>152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166</v>
      </c>
      <c r="D117" t="s">
        <v>153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166</v>
      </c>
      <c r="D118" t="s">
        <v>154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166</v>
      </c>
      <c r="D119" t="s">
        <v>155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166</v>
      </c>
      <c r="D120" t="s">
        <v>156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166</v>
      </c>
      <c r="D121" t="s">
        <v>157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166</v>
      </c>
      <c r="D122" t="s">
        <v>158</v>
      </c>
      <c r="E122"/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166</v>
      </c>
      <c r="D123" t="s">
        <v>159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166</v>
      </c>
      <c r="D124" t="s">
        <v>160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166</v>
      </c>
      <c r="D125" t="s">
        <v>161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166</v>
      </c>
      <c r="D126" t="s">
        <v>162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166</v>
      </c>
      <c r="D127" t="s">
        <v>163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166</v>
      </c>
      <c r="D128" t="s">
        <v>164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166</v>
      </c>
      <c r="D129" t="s">
        <v>165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167</v>
      </c>
      <c r="D130" t="s">
        <v>124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167</v>
      </c>
      <c r="D131" t="s">
        <v>125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167</v>
      </c>
      <c r="D132" t="s">
        <v>126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167</v>
      </c>
      <c r="D133" t="s">
        <v>127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167</v>
      </c>
      <c r="D134" t="s">
        <v>128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167</v>
      </c>
      <c r="D135" t="s">
        <v>129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167</v>
      </c>
      <c r="D136" t="s">
        <v>130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167</v>
      </c>
      <c r="D137" t="s">
        <v>131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167</v>
      </c>
      <c r="D138" t="s">
        <v>132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167</v>
      </c>
      <c r="D139" t="s">
        <v>133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167</v>
      </c>
      <c r="D140" t="s">
        <v>134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167</v>
      </c>
      <c r="D141" t="s">
        <v>135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167</v>
      </c>
      <c r="D142" t="s">
        <v>136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167</v>
      </c>
      <c r="D143" t="s">
        <v>137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167</v>
      </c>
      <c r="D144" t="s">
        <v>138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167</v>
      </c>
      <c r="D145" t="s">
        <v>139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167</v>
      </c>
      <c r="D146" t="s">
        <v>140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167</v>
      </c>
      <c r="D147" t="s">
        <v>141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167</v>
      </c>
      <c r="D148" t="s">
        <v>142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167</v>
      </c>
      <c r="D149" t="s">
        <v>143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167</v>
      </c>
      <c r="D150" t="s">
        <v>144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167</v>
      </c>
      <c r="D151" t="s">
        <v>145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167</v>
      </c>
      <c r="D152" t="s">
        <v>146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167</v>
      </c>
      <c r="D153" t="s">
        <v>147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167</v>
      </c>
      <c r="D154" t="s">
        <v>148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167</v>
      </c>
      <c r="D155" t="s">
        <v>149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167</v>
      </c>
      <c r="D156" t="s">
        <v>150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167</v>
      </c>
      <c r="D157" t="s">
        <v>151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167</v>
      </c>
      <c r="D158" t="s">
        <v>152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167</v>
      </c>
      <c r="D159" t="s">
        <v>153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167</v>
      </c>
      <c r="D160" t="s">
        <v>154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167</v>
      </c>
      <c r="D161" t="s">
        <v>155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167</v>
      </c>
      <c r="D162" t="s">
        <v>156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167</v>
      </c>
      <c r="D163" t="s">
        <v>157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167</v>
      </c>
      <c r="D164" t="s">
        <v>158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167</v>
      </c>
      <c r="D165" t="s">
        <v>159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167</v>
      </c>
      <c r="D166" t="s">
        <v>160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167</v>
      </c>
      <c r="D167" t="s">
        <v>161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167</v>
      </c>
      <c r="D168" t="s">
        <v>162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167</v>
      </c>
      <c r="D169" t="s">
        <v>163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167</v>
      </c>
      <c r="D170" t="s">
        <v>164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167</v>
      </c>
      <c r="D171" t="s">
        <v>165</v>
      </c>
      <c r="F171">
        <f t="shared" si="17"/>
        <v>0</v>
      </c>
    </row>
    <row r="172" spans="1:6">
      <c r="A172" t="str">
        <f t="shared" si="15"/>
        <v>广州期货仓MCW501DP0117B0</v>
      </c>
      <c r="B172" t="str">
        <f t="shared" si="16"/>
        <v>广州期货仓M</v>
      </c>
      <c r="C172" t="s">
        <v>35</v>
      </c>
      <c r="D172" t="s">
        <v>124</v>
      </c>
      <c r="E172">
        <v>7</v>
      </c>
      <c r="F172">
        <f t="shared" si="17"/>
        <v>7</v>
      </c>
    </row>
    <row r="173" spans="1:6">
      <c r="A173" t="str">
        <f t="shared" si="15"/>
        <v>广州期货仓XSCW501DP0117B0</v>
      </c>
      <c r="B173" t="str">
        <f t="shared" si="16"/>
        <v>广州期货仓XS</v>
      </c>
      <c r="C173" t="s">
        <v>35</v>
      </c>
      <c r="D173" t="s">
        <v>125</v>
      </c>
      <c r="F173">
        <f t="shared" si="17"/>
        <v>0</v>
      </c>
    </row>
    <row r="174" spans="1:6">
      <c r="A174" t="str">
        <f t="shared" si="15"/>
        <v>广州期货仓SCW501DP0117B0</v>
      </c>
      <c r="B174" t="str">
        <f t="shared" si="16"/>
        <v>广州期货仓S</v>
      </c>
      <c r="C174" t="s">
        <v>35</v>
      </c>
      <c r="D174" t="s">
        <v>126</v>
      </c>
      <c r="E174">
        <v>4</v>
      </c>
      <c r="F174">
        <f t="shared" si="17"/>
        <v>4</v>
      </c>
    </row>
    <row r="175" spans="1:6">
      <c r="A175" t="str">
        <f t="shared" si="15"/>
        <v>武汉XLCW501DP0117B0</v>
      </c>
      <c r="B175" t="str">
        <f t="shared" si="16"/>
        <v>武汉XL</v>
      </c>
      <c r="C175" t="s">
        <v>35</v>
      </c>
      <c r="D175" t="s">
        <v>127</v>
      </c>
      <c r="F175">
        <f t="shared" si="17"/>
        <v>0</v>
      </c>
    </row>
    <row r="176" spans="1:6">
      <c r="A176" t="str">
        <f t="shared" si="15"/>
        <v>武汉FCW501DP0117B0</v>
      </c>
      <c r="B176" t="str">
        <f t="shared" si="16"/>
        <v>武汉F</v>
      </c>
      <c r="C176" t="s">
        <v>35</v>
      </c>
      <c r="D176" t="s">
        <v>128</v>
      </c>
      <c r="F176">
        <f t="shared" si="17"/>
        <v>0</v>
      </c>
    </row>
    <row r="177" spans="1:6">
      <c r="A177" t="str">
        <f t="shared" si="15"/>
        <v>武汉XXLCW501DP0117B0</v>
      </c>
      <c r="B177" t="str">
        <f t="shared" si="16"/>
        <v>武汉XXL</v>
      </c>
      <c r="C177" t="s">
        <v>35</v>
      </c>
      <c r="D177" t="s">
        <v>129</v>
      </c>
      <c r="F177">
        <f t="shared" si="17"/>
        <v>0</v>
      </c>
    </row>
    <row r="178" spans="1:6">
      <c r="A178" t="str">
        <f t="shared" si="15"/>
        <v>武汉XSCW501DP0117B0</v>
      </c>
      <c r="B178" t="str">
        <f t="shared" si="16"/>
        <v>武汉XS</v>
      </c>
      <c r="C178" t="s">
        <v>35</v>
      </c>
      <c r="D178" t="s">
        <v>130</v>
      </c>
      <c r="F178">
        <f t="shared" si="17"/>
        <v>0</v>
      </c>
    </row>
    <row r="179" spans="1:6">
      <c r="A179" t="str">
        <f t="shared" si="15"/>
        <v>武汉LCW501DP0117B0</v>
      </c>
      <c r="B179" t="str">
        <f t="shared" si="16"/>
        <v>武汉L</v>
      </c>
      <c r="C179" t="s">
        <v>35</v>
      </c>
      <c r="D179" t="s">
        <v>131</v>
      </c>
      <c r="F179">
        <f t="shared" si="17"/>
        <v>0</v>
      </c>
    </row>
    <row r="180" spans="1:6">
      <c r="A180" t="str">
        <f t="shared" si="15"/>
        <v>武汉MCW501DP0117B0</v>
      </c>
      <c r="B180" t="str">
        <f t="shared" si="16"/>
        <v>武汉M</v>
      </c>
      <c r="C180" t="s">
        <v>35</v>
      </c>
      <c r="D180" t="s">
        <v>132</v>
      </c>
      <c r="F180">
        <f t="shared" si="17"/>
        <v>0</v>
      </c>
    </row>
    <row r="181" spans="1:6">
      <c r="A181" t="str">
        <f t="shared" si="15"/>
        <v>武汉SCW501DP0117B0</v>
      </c>
      <c r="B181" t="str">
        <f t="shared" si="16"/>
        <v>武汉S</v>
      </c>
      <c r="C181" t="s">
        <v>35</v>
      </c>
      <c r="D181" t="s">
        <v>133</v>
      </c>
      <c r="F181">
        <f t="shared" si="17"/>
        <v>0</v>
      </c>
    </row>
    <row r="182" spans="1:6">
      <c r="A182" t="str">
        <f t="shared" si="15"/>
        <v>广州期货仓FCW501DP0117B0</v>
      </c>
      <c r="B182" t="str">
        <f t="shared" si="16"/>
        <v>广州期货仓F</v>
      </c>
      <c r="C182" t="s">
        <v>35</v>
      </c>
      <c r="D182" t="s">
        <v>134</v>
      </c>
      <c r="F182">
        <f t="shared" si="17"/>
        <v>0</v>
      </c>
    </row>
    <row r="183" spans="1:6">
      <c r="A183" t="str">
        <f t="shared" si="15"/>
        <v>南浦拍照样衣仓XSCW501DP0117B0</v>
      </c>
      <c r="B183" t="str">
        <f t="shared" si="16"/>
        <v>南浦拍照样衣仓XS</v>
      </c>
      <c r="C183" t="s">
        <v>35</v>
      </c>
      <c r="D183" t="s">
        <v>135</v>
      </c>
      <c r="F183">
        <f t="shared" si="17"/>
        <v>0</v>
      </c>
    </row>
    <row r="184" spans="1:6">
      <c r="A184" t="str">
        <f t="shared" si="15"/>
        <v>南浦拍照样衣仓MCW501DP0117B0</v>
      </c>
      <c r="B184" t="str">
        <f t="shared" si="16"/>
        <v>南浦拍照样衣仓M</v>
      </c>
      <c r="C184" t="s">
        <v>35</v>
      </c>
      <c r="D184" t="s">
        <v>136</v>
      </c>
      <c r="F184">
        <f t="shared" si="17"/>
        <v>0</v>
      </c>
    </row>
    <row r="185" spans="1:6">
      <c r="A185" t="str">
        <f t="shared" si="15"/>
        <v>南浦拍照样衣仓SCW501DP0117B0</v>
      </c>
      <c r="B185" t="str">
        <f t="shared" si="16"/>
        <v>南浦拍照样衣仓S</v>
      </c>
      <c r="C185" t="s">
        <v>35</v>
      </c>
      <c r="D185" t="s">
        <v>137</v>
      </c>
      <c r="F185">
        <f t="shared" si="17"/>
        <v>0</v>
      </c>
    </row>
    <row r="186" spans="1:6">
      <c r="A186" t="str">
        <f t="shared" si="15"/>
        <v>南浦正品仓FCW501DP0117B0</v>
      </c>
      <c r="B186" t="str">
        <f t="shared" si="16"/>
        <v>南浦正品仓F</v>
      </c>
      <c r="C186" t="s">
        <v>35</v>
      </c>
      <c r="D186" t="s">
        <v>138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广州期货仓XXLCW501DP0117B0</v>
      </c>
      <c r="B187" t="str">
        <f t="shared" si="16"/>
        <v>广州期货仓XXL</v>
      </c>
      <c r="C187" t="s">
        <v>35</v>
      </c>
      <c r="D187" t="s">
        <v>139</v>
      </c>
      <c r="F187">
        <f t="shared" si="17"/>
        <v>0</v>
      </c>
    </row>
    <row r="188" spans="1:6">
      <c r="A188" t="str">
        <f t="shared" ref="A188:A219" si="18">B188&amp;C188</f>
        <v>广州期货仓XLCW501DP0117B0</v>
      </c>
      <c r="B188" t="str">
        <f t="shared" ref="B188:B219" si="19">RIGHT(D188,LEN(D188)-FIND(":",D188,1))</f>
        <v>广州期货仓XL</v>
      </c>
      <c r="C188" t="s">
        <v>35</v>
      </c>
      <c r="D188" t="s">
        <v>140</v>
      </c>
      <c r="E188">
        <v>2</v>
      </c>
      <c r="F188">
        <f t="shared" ref="F188:F219" si="20">E188</f>
        <v>2</v>
      </c>
    </row>
    <row r="189" spans="1:6">
      <c r="A189" t="str">
        <f t="shared" si="18"/>
        <v>广州期货仓LCW501DP0117B0</v>
      </c>
      <c r="B189" t="str">
        <f t="shared" si="19"/>
        <v>广州期货仓L</v>
      </c>
      <c r="C189" t="s">
        <v>35</v>
      </c>
      <c r="D189" t="s">
        <v>141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南浦正品仓XXLCW501DP0117B0</v>
      </c>
      <c r="B190" t="str">
        <f t="shared" si="19"/>
        <v>南浦正品仓XXL</v>
      </c>
      <c r="C190" t="s">
        <v>35</v>
      </c>
      <c r="D190" t="s">
        <v>142</v>
      </c>
      <c r="F190">
        <f t="shared" si="20"/>
        <v>0</v>
      </c>
    </row>
    <row r="191" spans="1:6">
      <c r="A191" t="str">
        <f t="shared" si="18"/>
        <v>南浦正品仓XLCW501DP0117B0</v>
      </c>
      <c r="B191" t="str">
        <f t="shared" si="19"/>
        <v>南浦正品仓XL</v>
      </c>
      <c r="C191" t="s">
        <v>35</v>
      </c>
      <c r="D191" t="s">
        <v>143</v>
      </c>
      <c r="E191">
        <v>2</v>
      </c>
      <c r="F191">
        <f t="shared" si="20"/>
        <v>2</v>
      </c>
    </row>
    <row r="192" spans="1:6">
      <c r="A192" t="str">
        <f t="shared" si="18"/>
        <v>南浦正品仓LCW501DP0117B0</v>
      </c>
      <c r="B192" t="str">
        <f t="shared" si="19"/>
        <v>南浦正品仓L</v>
      </c>
      <c r="C192" t="s">
        <v>35</v>
      </c>
      <c r="D192" t="s">
        <v>144</v>
      </c>
      <c r="E192">
        <v>3</v>
      </c>
      <c r="F192">
        <f t="shared" si="20"/>
        <v>3</v>
      </c>
    </row>
    <row r="193" spans="1:6">
      <c r="A193" t="str">
        <f t="shared" si="18"/>
        <v>南浦正品仓MCW501DP0117B0</v>
      </c>
      <c r="B193" t="str">
        <f t="shared" si="19"/>
        <v>南浦正品仓M</v>
      </c>
      <c r="C193" t="s">
        <v>35</v>
      </c>
      <c r="D193" t="s">
        <v>145</v>
      </c>
      <c r="E193">
        <v>8</v>
      </c>
      <c r="F193">
        <f t="shared" si="20"/>
        <v>8</v>
      </c>
    </row>
    <row r="194" spans="1:6">
      <c r="A194" t="str">
        <f t="shared" si="18"/>
        <v>南浦正品仓SCW501DP0117B0</v>
      </c>
      <c r="B194" t="str">
        <f t="shared" si="19"/>
        <v>南浦正品仓S</v>
      </c>
      <c r="C194" t="s">
        <v>35</v>
      </c>
      <c r="D194" t="s">
        <v>146</v>
      </c>
      <c r="E194">
        <v>7</v>
      </c>
      <c r="F194">
        <f t="shared" si="20"/>
        <v>7</v>
      </c>
    </row>
    <row r="195" spans="1:6">
      <c r="A195" t="str">
        <f t="shared" si="18"/>
        <v>南浦正品仓XSCW501DP0117B0</v>
      </c>
      <c r="B195" t="str">
        <f t="shared" si="19"/>
        <v>南浦正品仓XS</v>
      </c>
      <c r="C195" t="s">
        <v>35</v>
      </c>
      <c r="D195" t="s">
        <v>147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大货样衣仓XXLCW501DP0117B0</v>
      </c>
      <c r="B196" t="str">
        <f t="shared" si="19"/>
        <v>大货样衣仓XXL</v>
      </c>
      <c r="C196" t="s">
        <v>35</v>
      </c>
      <c r="D196" t="s">
        <v>148</v>
      </c>
      <c r="F196">
        <f t="shared" si="20"/>
        <v>0</v>
      </c>
    </row>
    <row r="197" spans="1:6">
      <c r="A197" t="str">
        <f t="shared" si="18"/>
        <v>大货样衣仓MCW501DP0117B0</v>
      </c>
      <c r="B197" t="str">
        <f t="shared" si="19"/>
        <v>大货样衣仓M</v>
      </c>
      <c r="C197" t="s">
        <v>35</v>
      </c>
      <c r="D197" t="s">
        <v>149</v>
      </c>
      <c r="F197">
        <f t="shared" si="20"/>
        <v>0</v>
      </c>
    </row>
    <row r="198" spans="1:6">
      <c r="A198" t="str">
        <f t="shared" si="18"/>
        <v>大货样衣仓XLCW501DP0117B0</v>
      </c>
      <c r="B198" t="str">
        <f t="shared" si="19"/>
        <v>大货样衣仓XL</v>
      </c>
      <c r="C198" t="s">
        <v>35</v>
      </c>
      <c r="D198" t="s">
        <v>150</v>
      </c>
      <c r="F198">
        <f t="shared" si="20"/>
        <v>0</v>
      </c>
    </row>
    <row r="199" spans="1:6">
      <c r="A199" t="str">
        <f t="shared" si="18"/>
        <v>大货样衣仓LCW501DP0117B0</v>
      </c>
      <c r="B199" t="str">
        <f t="shared" si="19"/>
        <v>大货样衣仓L</v>
      </c>
      <c r="C199" t="s">
        <v>35</v>
      </c>
      <c r="D199" t="s">
        <v>151</v>
      </c>
      <c r="F199">
        <f t="shared" si="20"/>
        <v>0</v>
      </c>
    </row>
    <row r="200" spans="1:6">
      <c r="A200" t="str">
        <f t="shared" si="18"/>
        <v>大货样衣仓SCW501DP0117B0</v>
      </c>
      <c r="B200" t="str">
        <f t="shared" si="19"/>
        <v>大货样衣仓S</v>
      </c>
      <c r="C200" t="s">
        <v>35</v>
      </c>
      <c r="D200" t="s">
        <v>152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大货样衣仓XSCW501DP0117B0</v>
      </c>
      <c r="B201" t="str">
        <f t="shared" si="19"/>
        <v>大货样衣仓XS</v>
      </c>
      <c r="C201" t="s">
        <v>35</v>
      </c>
      <c r="D201" t="s">
        <v>153</v>
      </c>
      <c r="F201">
        <f t="shared" si="20"/>
        <v>0</v>
      </c>
    </row>
    <row r="202" spans="1:6">
      <c r="A202" t="str">
        <f t="shared" si="18"/>
        <v>南浦拍照样衣仓FCW501DP0117B0</v>
      </c>
      <c r="B202" t="str">
        <f t="shared" si="19"/>
        <v>南浦拍照样衣仓F</v>
      </c>
      <c r="C202" t="s">
        <v>35</v>
      </c>
      <c r="D202" t="s">
        <v>154</v>
      </c>
      <c r="F202">
        <f t="shared" si="20"/>
        <v>0</v>
      </c>
    </row>
    <row r="203" spans="1:6">
      <c r="A203" t="str">
        <f t="shared" si="18"/>
        <v>南浦拍照样衣仓XXLCW501DP0117B0</v>
      </c>
      <c r="B203" t="str">
        <f t="shared" si="19"/>
        <v>南浦拍照样衣仓XXL</v>
      </c>
      <c r="C203" t="s">
        <v>35</v>
      </c>
      <c r="D203" t="s">
        <v>155</v>
      </c>
      <c r="F203">
        <f t="shared" si="20"/>
        <v>0</v>
      </c>
    </row>
    <row r="204" spans="1:6">
      <c r="A204" t="str">
        <f t="shared" si="18"/>
        <v>南浦拍照样衣仓XLCW501DP0117B0</v>
      </c>
      <c r="B204" t="str">
        <f t="shared" si="19"/>
        <v>南浦拍照样衣仓XL</v>
      </c>
      <c r="C204" t="s">
        <v>35</v>
      </c>
      <c r="D204" t="s">
        <v>156</v>
      </c>
      <c r="F204">
        <f t="shared" si="20"/>
        <v>0</v>
      </c>
    </row>
    <row r="205" spans="1:6">
      <c r="A205" t="str">
        <f t="shared" si="18"/>
        <v>香港仓XSCW501DP0117B0</v>
      </c>
      <c r="B205" t="str">
        <f t="shared" si="19"/>
        <v>香港仓XS</v>
      </c>
      <c r="C205" t="s">
        <v>35</v>
      </c>
      <c r="D205" t="s">
        <v>157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南浦拍照样衣仓LCW501DP0117B0</v>
      </c>
      <c r="B206" t="str">
        <f t="shared" si="19"/>
        <v>南浦拍照样衣仓L</v>
      </c>
      <c r="C206" t="s">
        <v>35</v>
      </c>
      <c r="D206" t="s">
        <v>158</v>
      </c>
      <c r="F206">
        <f t="shared" si="20"/>
        <v>0</v>
      </c>
    </row>
    <row r="207" spans="1:6">
      <c r="A207" t="str">
        <f t="shared" si="18"/>
        <v>大货样衣仓FCW501DP0117B0</v>
      </c>
      <c r="B207" t="str">
        <f t="shared" si="19"/>
        <v>大货样衣仓F</v>
      </c>
      <c r="C207" t="s">
        <v>35</v>
      </c>
      <c r="D207" t="s">
        <v>159</v>
      </c>
      <c r="F207">
        <f t="shared" si="20"/>
        <v>0</v>
      </c>
    </row>
    <row r="208" spans="1:6">
      <c r="A208" t="str">
        <f t="shared" si="18"/>
        <v>香港仓LCW501DP0117B0</v>
      </c>
      <c r="B208" t="str">
        <f t="shared" si="19"/>
        <v>香港仓L</v>
      </c>
      <c r="C208" t="s">
        <v>35</v>
      </c>
      <c r="D208" t="s">
        <v>160</v>
      </c>
      <c r="E208">
        <v>10</v>
      </c>
      <c r="F208">
        <f t="shared" si="20"/>
        <v>10</v>
      </c>
    </row>
    <row r="209" spans="1:6">
      <c r="A209" t="str">
        <f t="shared" si="18"/>
        <v>香港仓MCW501DP0117B0</v>
      </c>
      <c r="B209" t="str">
        <f t="shared" si="19"/>
        <v>香港仓M</v>
      </c>
      <c r="C209" t="s">
        <v>35</v>
      </c>
      <c r="D209" t="s">
        <v>161</v>
      </c>
      <c r="E209">
        <v>33</v>
      </c>
      <c r="F209">
        <f t="shared" si="20"/>
        <v>33</v>
      </c>
    </row>
    <row r="210" spans="1:6">
      <c r="A210" t="str">
        <f t="shared" si="18"/>
        <v>香港仓FCW501DP0117B0</v>
      </c>
      <c r="B210" t="str">
        <f t="shared" si="19"/>
        <v>香港仓F</v>
      </c>
      <c r="C210" t="s">
        <v>35</v>
      </c>
      <c r="D210" t="s">
        <v>162</v>
      </c>
      <c r="F210">
        <f t="shared" si="20"/>
        <v>0</v>
      </c>
    </row>
    <row r="211" spans="1:6">
      <c r="A211" t="str">
        <f t="shared" si="18"/>
        <v>香港仓XXLCW501DP0117B0</v>
      </c>
      <c r="B211" t="str">
        <f t="shared" si="19"/>
        <v>香港仓XXL</v>
      </c>
      <c r="C211" t="s">
        <v>35</v>
      </c>
      <c r="D211" t="s">
        <v>163</v>
      </c>
      <c r="F211">
        <f t="shared" si="20"/>
        <v>0</v>
      </c>
    </row>
    <row r="212" spans="1:6">
      <c r="A212" t="str">
        <f t="shared" si="18"/>
        <v>香港仓SCW501DP0117B0</v>
      </c>
      <c r="B212" t="str">
        <f t="shared" si="19"/>
        <v>香港仓S</v>
      </c>
      <c r="C212" t="s">
        <v>35</v>
      </c>
      <c r="D212" t="s">
        <v>164</v>
      </c>
      <c r="E212">
        <v>24</v>
      </c>
      <c r="F212">
        <f t="shared" si="20"/>
        <v>24</v>
      </c>
    </row>
    <row r="213" spans="1:6">
      <c r="A213" t="str">
        <f t="shared" si="18"/>
        <v>香港仓XLCW501DP0117B0</v>
      </c>
      <c r="B213" t="str">
        <f t="shared" si="19"/>
        <v>香港仓XL</v>
      </c>
      <c r="C213" t="s">
        <v>35</v>
      </c>
      <c r="D213" t="s">
        <v>165</v>
      </c>
      <c r="E213">
        <v>3</v>
      </c>
      <c r="F213">
        <f t="shared" si="20"/>
        <v>3</v>
      </c>
    </row>
    <row r="214" spans="1:6">
      <c r="A214" t="str">
        <f t="shared" si="18"/>
        <v>广州期货仓MCCW22-U1H968-BLACK</v>
      </c>
      <c r="B214" t="str">
        <f t="shared" si="19"/>
        <v>广州期货仓M</v>
      </c>
      <c r="C214" t="s">
        <v>41</v>
      </c>
      <c r="D214" t="s">
        <v>124</v>
      </c>
      <c r="E214">
        <v>7</v>
      </c>
      <c r="F214">
        <f t="shared" si="20"/>
        <v>7</v>
      </c>
    </row>
    <row r="215" spans="1:6">
      <c r="A215" t="str">
        <f t="shared" si="18"/>
        <v>广州期货仓XSCCW22-U1H968-BLACK</v>
      </c>
      <c r="B215" t="str">
        <f t="shared" si="19"/>
        <v>广州期货仓XS</v>
      </c>
      <c r="C215" t="s">
        <v>41</v>
      </c>
      <c r="D215" t="s">
        <v>125</v>
      </c>
      <c r="F215">
        <f t="shared" si="20"/>
        <v>0</v>
      </c>
    </row>
    <row r="216" spans="1:6">
      <c r="A216" t="str">
        <f t="shared" si="18"/>
        <v>广州期货仓SCCW22-U1H968-BLACK</v>
      </c>
      <c r="B216" t="str">
        <f t="shared" si="19"/>
        <v>广州期货仓S</v>
      </c>
      <c r="C216" t="s">
        <v>41</v>
      </c>
      <c r="D216" t="s">
        <v>126</v>
      </c>
      <c r="E216">
        <v>3</v>
      </c>
      <c r="F216">
        <f t="shared" si="20"/>
        <v>3</v>
      </c>
    </row>
    <row r="217" spans="1:6">
      <c r="A217" t="str">
        <f t="shared" si="18"/>
        <v>武汉XLCCW22-U1H968-BLACK</v>
      </c>
      <c r="B217" t="str">
        <f t="shared" si="19"/>
        <v>武汉XL</v>
      </c>
      <c r="C217" t="s">
        <v>41</v>
      </c>
      <c r="D217" t="s">
        <v>127</v>
      </c>
      <c r="F217">
        <f t="shared" si="20"/>
        <v>0</v>
      </c>
    </row>
    <row r="218" spans="1:6">
      <c r="A218" t="str">
        <f t="shared" si="18"/>
        <v>武汉FCCW22-U1H968-BLACK</v>
      </c>
      <c r="B218" t="str">
        <f t="shared" si="19"/>
        <v>武汉F</v>
      </c>
      <c r="C218" t="s">
        <v>41</v>
      </c>
      <c r="D218" t="s">
        <v>128</v>
      </c>
      <c r="F218">
        <f t="shared" si="20"/>
        <v>0</v>
      </c>
    </row>
    <row r="219" spans="1:6">
      <c r="A219" t="str">
        <f t="shared" si="18"/>
        <v>武汉XXLCCW22-U1H968-BLACK</v>
      </c>
      <c r="B219" t="str">
        <f t="shared" si="19"/>
        <v>武汉XXL</v>
      </c>
      <c r="C219" t="s">
        <v>41</v>
      </c>
      <c r="D219" t="s">
        <v>129</v>
      </c>
      <c r="F219">
        <f t="shared" si="20"/>
        <v>0</v>
      </c>
    </row>
    <row r="220" spans="1:6">
      <c r="A220" t="str">
        <f t="shared" ref="A220:A237" si="21">B220&amp;C220</f>
        <v>武汉XSCCW22-U1H968-BLACK</v>
      </c>
      <c r="B220" t="str">
        <f t="shared" ref="B220:B237" si="22">RIGHT(D220,LEN(D220)-FIND(":",D220,1))</f>
        <v>武汉XS</v>
      </c>
      <c r="C220" t="s">
        <v>41</v>
      </c>
      <c r="D220" t="s">
        <v>130</v>
      </c>
      <c r="F220">
        <f t="shared" ref="F220:F237" si="23">E220</f>
        <v>0</v>
      </c>
    </row>
    <row r="221" spans="1:6">
      <c r="A221" t="str">
        <f t="shared" si="21"/>
        <v>武汉LCCW22-U1H968-BLACK</v>
      </c>
      <c r="B221" t="str">
        <f t="shared" si="22"/>
        <v>武汉L</v>
      </c>
      <c r="C221" t="s">
        <v>41</v>
      </c>
      <c r="D221" t="s">
        <v>131</v>
      </c>
      <c r="F221">
        <f t="shared" si="23"/>
        <v>0</v>
      </c>
    </row>
    <row r="222" spans="1:6">
      <c r="A222" t="str">
        <f t="shared" si="21"/>
        <v>武汉MCCW22-U1H968-BLACK</v>
      </c>
      <c r="B222" t="str">
        <f t="shared" si="22"/>
        <v>武汉M</v>
      </c>
      <c r="C222" t="s">
        <v>41</v>
      </c>
      <c r="D222" t="s">
        <v>132</v>
      </c>
      <c r="F222">
        <f t="shared" si="23"/>
        <v>0</v>
      </c>
    </row>
    <row r="223" spans="1:6">
      <c r="A223" t="str">
        <f t="shared" si="21"/>
        <v>武汉SCCW22-U1H968-BLACK</v>
      </c>
      <c r="B223" t="str">
        <f t="shared" si="22"/>
        <v>武汉S</v>
      </c>
      <c r="C223" t="s">
        <v>41</v>
      </c>
      <c r="D223" t="s">
        <v>133</v>
      </c>
      <c r="F223">
        <f t="shared" si="23"/>
        <v>0</v>
      </c>
    </row>
    <row r="224" spans="1:6">
      <c r="A224" t="str">
        <f t="shared" si="21"/>
        <v>广州期货仓FCCW22-U1H968-BLACK</v>
      </c>
      <c r="B224" t="str">
        <f t="shared" si="22"/>
        <v>广州期货仓F</v>
      </c>
      <c r="C224" t="s">
        <v>41</v>
      </c>
      <c r="D224" t="s">
        <v>134</v>
      </c>
      <c r="F224">
        <f t="shared" si="23"/>
        <v>0</v>
      </c>
    </row>
    <row r="225" spans="1:6">
      <c r="A225" t="str">
        <f t="shared" si="21"/>
        <v>南浦拍照样衣仓XSCCW22-U1H968-BLACK</v>
      </c>
      <c r="B225" t="str">
        <f t="shared" si="22"/>
        <v>南浦拍照样衣仓XS</v>
      </c>
      <c r="C225" t="s">
        <v>41</v>
      </c>
      <c r="D225" t="s">
        <v>135</v>
      </c>
      <c r="F225">
        <f t="shared" si="23"/>
        <v>0</v>
      </c>
    </row>
    <row r="226" spans="1:6">
      <c r="A226" t="str">
        <f t="shared" si="21"/>
        <v>南浦拍照样衣仓MCCW22-U1H968-BLACK</v>
      </c>
      <c r="B226" t="str">
        <f t="shared" si="22"/>
        <v>南浦拍照样衣仓M</v>
      </c>
      <c r="C226" t="s">
        <v>41</v>
      </c>
      <c r="D226" t="s">
        <v>136</v>
      </c>
      <c r="F226">
        <f t="shared" si="23"/>
        <v>0</v>
      </c>
    </row>
    <row r="227" spans="1:6">
      <c r="A227" t="str">
        <f t="shared" si="21"/>
        <v>南浦拍照样衣仓SCCW22-U1H968-BLACK</v>
      </c>
      <c r="B227" t="str">
        <f t="shared" si="22"/>
        <v>南浦拍照样衣仓S</v>
      </c>
      <c r="C227" t="s">
        <v>41</v>
      </c>
      <c r="D227" t="s">
        <v>137</v>
      </c>
      <c r="F227">
        <f t="shared" si="23"/>
        <v>0</v>
      </c>
    </row>
    <row r="228" spans="1:6">
      <c r="A228" t="str">
        <f t="shared" si="21"/>
        <v>南浦正品仓FCCW22-U1H968-BLACK</v>
      </c>
      <c r="B228" t="str">
        <f t="shared" si="22"/>
        <v>南浦正品仓F</v>
      </c>
      <c r="C228" t="s">
        <v>41</v>
      </c>
      <c r="D228" t="s">
        <v>138</v>
      </c>
      <c r="E228">
        <v>0</v>
      </c>
      <c r="F228">
        <f t="shared" si="23"/>
        <v>0</v>
      </c>
    </row>
    <row r="229" spans="1:6">
      <c r="A229" t="str">
        <f t="shared" si="21"/>
        <v>广州期货仓XXLCCW22-U1H968-BLACK</v>
      </c>
      <c r="B229" t="str">
        <f t="shared" si="22"/>
        <v>广州期货仓XXL</v>
      </c>
      <c r="C229" t="s">
        <v>41</v>
      </c>
      <c r="D229" t="s">
        <v>139</v>
      </c>
      <c r="F229">
        <f t="shared" si="23"/>
        <v>0</v>
      </c>
    </row>
    <row r="230" spans="1:6">
      <c r="A230" t="str">
        <f t="shared" si="21"/>
        <v>广州期货仓XLCCW22-U1H968-BLACK</v>
      </c>
      <c r="B230" t="str">
        <f t="shared" si="22"/>
        <v>广州期货仓XL</v>
      </c>
      <c r="C230" t="s">
        <v>41</v>
      </c>
      <c r="D230" t="s">
        <v>140</v>
      </c>
      <c r="F230">
        <f t="shared" si="23"/>
        <v>0</v>
      </c>
    </row>
    <row r="231" spans="1:6">
      <c r="A231" t="str">
        <f t="shared" si="21"/>
        <v>广州期货仓LCCW22-U1H968-BLACK</v>
      </c>
      <c r="B231" t="str">
        <f t="shared" si="22"/>
        <v>广州期货仓L</v>
      </c>
      <c r="C231" t="s">
        <v>41</v>
      </c>
      <c r="D231" t="s">
        <v>141</v>
      </c>
      <c r="E231">
        <v>4</v>
      </c>
      <c r="F231">
        <f t="shared" si="23"/>
        <v>4</v>
      </c>
    </row>
    <row r="232" spans="1:6">
      <c r="A232" t="str">
        <f t="shared" si="21"/>
        <v>南浦正品仓XXLCCW22-U1H968-BLACK</v>
      </c>
      <c r="B232" t="str">
        <f t="shared" si="22"/>
        <v>南浦正品仓XXL</v>
      </c>
      <c r="C232" t="s">
        <v>41</v>
      </c>
      <c r="D232" t="s">
        <v>142</v>
      </c>
      <c r="F232">
        <f t="shared" si="23"/>
        <v>0</v>
      </c>
    </row>
    <row r="233" spans="1:6">
      <c r="A233" t="str">
        <f t="shared" si="21"/>
        <v>南浦正品仓XLCCW22-U1H968-BLACK</v>
      </c>
      <c r="B233" t="str">
        <f t="shared" si="22"/>
        <v>南浦正品仓XL</v>
      </c>
      <c r="C233" t="s">
        <v>41</v>
      </c>
      <c r="D233" t="s">
        <v>143</v>
      </c>
      <c r="E233">
        <v>0</v>
      </c>
      <c r="F233">
        <f t="shared" si="23"/>
        <v>0</v>
      </c>
    </row>
    <row r="234" spans="1:6">
      <c r="A234" t="str">
        <f t="shared" si="21"/>
        <v>南浦正品仓LCCW22-U1H968-BLACK</v>
      </c>
      <c r="B234" t="str">
        <f t="shared" si="22"/>
        <v>南浦正品仓L</v>
      </c>
      <c r="C234" t="s">
        <v>41</v>
      </c>
      <c r="D234" t="s">
        <v>144</v>
      </c>
      <c r="E234">
        <v>1</v>
      </c>
      <c r="F234">
        <f t="shared" si="23"/>
        <v>1</v>
      </c>
    </row>
    <row r="235" spans="1:6">
      <c r="A235" t="str">
        <f t="shared" si="21"/>
        <v>南浦正品仓MCCW22-U1H968-BLACK</v>
      </c>
      <c r="B235" t="str">
        <f t="shared" si="22"/>
        <v>南浦正品仓M</v>
      </c>
      <c r="C235" t="s">
        <v>41</v>
      </c>
      <c r="D235" t="s">
        <v>145</v>
      </c>
      <c r="E235">
        <v>3</v>
      </c>
      <c r="F235">
        <f t="shared" si="23"/>
        <v>3</v>
      </c>
    </row>
    <row r="236" spans="1:6">
      <c r="A236" t="str">
        <f t="shared" si="21"/>
        <v>南浦正品仓SCCW22-U1H968-BLACK</v>
      </c>
      <c r="B236" t="str">
        <f t="shared" si="22"/>
        <v>南浦正品仓S</v>
      </c>
      <c r="C236" t="s">
        <v>41</v>
      </c>
      <c r="D236" t="s">
        <v>146</v>
      </c>
      <c r="E236">
        <v>3</v>
      </c>
      <c r="F236">
        <f t="shared" si="23"/>
        <v>3</v>
      </c>
    </row>
    <row r="237" spans="1:6">
      <c r="A237" t="str">
        <f t="shared" si="21"/>
        <v>南浦正品仓XSCCW22-U1H968-BLACK</v>
      </c>
      <c r="B237" t="str">
        <f t="shared" si="22"/>
        <v>南浦正品仓XS</v>
      </c>
      <c r="C237" t="s">
        <v>41</v>
      </c>
      <c r="D237" t="s">
        <v>147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大货样衣仓XXLCCW22-U1H968-BLACK</v>
      </c>
      <c r="B238" t="str">
        <f t="shared" ref="B238:B263" si="25">RIGHT(D238,LEN(D238)-FIND(":",D238,1))</f>
        <v>大货样衣仓XXL</v>
      </c>
      <c r="C238" t="s">
        <v>41</v>
      </c>
      <c r="D238" t="s">
        <v>148</v>
      </c>
      <c r="F238">
        <f t="shared" ref="F238:F263" si="26">E238</f>
        <v>0</v>
      </c>
    </row>
    <row r="239" spans="1:6">
      <c r="A239" t="str">
        <f t="shared" si="24"/>
        <v>大货样衣仓MCCW22-U1H968-BLACK</v>
      </c>
      <c r="B239" t="str">
        <f t="shared" si="25"/>
        <v>大货样衣仓M</v>
      </c>
      <c r="C239" t="s">
        <v>41</v>
      </c>
      <c r="D239" t="s">
        <v>149</v>
      </c>
      <c r="F239">
        <f t="shared" si="26"/>
        <v>0</v>
      </c>
    </row>
    <row r="240" spans="1:6">
      <c r="A240" t="str">
        <f t="shared" si="24"/>
        <v>大货样衣仓XLCCW22-U1H968-BLACK</v>
      </c>
      <c r="B240" t="str">
        <f t="shared" si="25"/>
        <v>大货样衣仓XL</v>
      </c>
      <c r="C240" t="s">
        <v>41</v>
      </c>
      <c r="D240" t="s">
        <v>150</v>
      </c>
      <c r="F240">
        <f t="shared" si="26"/>
        <v>0</v>
      </c>
    </row>
    <row r="241" spans="1:6">
      <c r="A241" t="str">
        <f t="shared" si="24"/>
        <v>大货样衣仓LCCW22-U1H968-BLACK</v>
      </c>
      <c r="B241" t="str">
        <f t="shared" si="25"/>
        <v>大货样衣仓L</v>
      </c>
      <c r="C241" t="s">
        <v>41</v>
      </c>
      <c r="D241" t="s">
        <v>151</v>
      </c>
      <c r="F241">
        <f t="shared" si="26"/>
        <v>0</v>
      </c>
    </row>
    <row r="242" spans="1:6">
      <c r="A242" t="str">
        <f t="shared" si="24"/>
        <v>大货样衣仓SCCW22-U1H968-BLACK</v>
      </c>
      <c r="B242" t="str">
        <f t="shared" si="25"/>
        <v>大货样衣仓S</v>
      </c>
      <c r="C242" t="s">
        <v>41</v>
      </c>
      <c r="D242" t="s">
        <v>152</v>
      </c>
      <c r="E242">
        <v>1</v>
      </c>
      <c r="F242">
        <f t="shared" si="26"/>
        <v>1</v>
      </c>
    </row>
    <row r="243" spans="1:6">
      <c r="A243" t="str">
        <f t="shared" si="24"/>
        <v>大货样衣仓XSCCW22-U1H968-BLACK</v>
      </c>
      <c r="B243" t="str">
        <f t="shared" si="25"/>
        <v>大货样衣仓XS</v>
      </c>
      <c r="C243" t="s">
        <v>41</v>
      </c>
      <c r="D243" t="s">
        <v>153</v>
      </c>
      <c r="F243">
        <f t="shared" si="26"/>
        <v>0</v>
      </c>
    </row>
    <row r="244" spans="1:6">
      <c r="A244" t="str">
        <f t="shared" si="24"/>
        <v>南浦拍照样衣仓FCCW22-U1H968-BLACK</v>
      </c>
      <c r="B244" t="str">
        <f t="shared" si="25"/>
        <v>南浦拍照样衣仓F</v>
      </c>
      <c r="C244" t="s">
        <v>41</v>
      </c>
      <c r="D244" t="s">
        <v>154</v>
      </c>
      <c r="F244">
        <f t="shared" si="26"/>
        <v>0</v>
      </c>
    </row>
    <row r="245" spans="1:6">
      <c r="A245" t="str">
        <f t="shared" si="24"/>
        <v>南浦拍照样衣仓XXLCCW22-U1H968-BLACK</v>
      </c>
      <c r="B245" t="str">
        <f t="shared" si="25"/>
        <v>南浦拍照样衣仓XXL</v>
      </c>
      <c r="C245" t="s">
        <v>41</v>
      </c>
      <c r="D245" t="s">
        <v>155</v>
      </c>
      <c r="F245">
        <f t="shared" si="26"/>
        <v>0</v>
      </c>
    </row>
    <row r="246" spans="1:6">
      <c r="A246" t="str">
        <f t="shared" si="24"/>
        <v>南浦拍照样衣仓XLCCW22-U1H968-BLACK</v>
      </c>
      <c r="B246" t="str">
        <f t="shared" si="25"/>
        <v>南浦拍照样衣仓XL</v>
      </c>
      <c r="C246" t="s">
        <v>41</v>
      </c>
      <c r="D246" t="s">
        <v>156</v>
      </c>
      <c r="F246">
        <f t="shared" si="26"/>
        <v>0</v>
      </c>
    </row>
    <row r="247" spans="1:6">
      <c r="A247" t="str">
        <f t="shared" si="24"/>
        <v>香港仓XSCCW22-U1H968-BLACK</v>
      </c>
      <c r="B247" t="str">
        <f t="shared" si="25"/>
        <v>香港仓XS</v>
      </c>
      <c r="C247" t="s">
        <v>41</v>
      </c>
      <c r="D247" t="s">
        <v>157</v>
      </c>
      <c r="E247">
        <v>0</v>
      </c>
      <c r="F247">
        <f t="shared" si="26"/>
        <v>0</v>
      </c>
    </row>
    <row r="248" spans="1:6">
      <c r="A248" t="str">
        <f t="shared" si="24"/>
        <v>南浦拍照样衣仓LCCW22-U1H968-BLACK</v>
      </c>
      <c r="B248" t="str">
        <f t="shared" si="25"/>
        <v>南浦拍照样衣仓L</v>
      </c>
      <c r="C248" t="s">
        <v>41</v>
      </c>
      <c r="D248" t="s">
        <v>158</v>
      </c>
      <c r="F248">
        <f t="shared" si="26"/>
        <v>0</v>
      </c>
    </row>
    <row r="249" spans="1:6">
      <c r="A249" t="str">
        <f t="shared" si="24"/>
        <v>大货样衣仓FCCW22-U1H968-BLACK</v>
      </c>
      <c r="B249" t="str">
        <f t="shared" si="25"/>
        <v>大货样衣仓F</v>
      </c>
      <c r="C249" t="s">
        <v>41</v>
      </c>
      <c r="D249" t="s">
        <v>159</v>
      </c>
      <c r="F249">
        <f t="shared" si="26"/>
        <v>0</v>
      </c>
    </row>
    <row r="250" spans="1:6">
      <c r="A250" t="str">
        <f t="shared" si="24"/>
        <v>香港仓LCCW22-U1H968-BLACK</v>
      </c>
      <c r="B250" t="str">
        <f t="shared" si="25"/>
        <v>香港仓L</v>
      </c>
      <c r="C250" t="s">
        <v>41</v>
      </c>
      <c r="D250" t="s">
        <v>160</v>
      </c>
      <c r="E250">
        <v>7</v>
      </c>
      <c r="F250">
        <f t="shared" si="26"/>
        <v>7</v>
      </c>
    </row>
    <row r="251" spans="1:6">
      <c r="A251" t="str">
        <f t="shared" si="24"/>
        <v>香港仓MCCW22-U1H968-BLACK</v>
      </c>
      <c r="B251" t="str">
        <f t="shared" si="25"/>
        <v>香港仓M</v>
      </c>
      <c r="C251" t="s">
        <v>41</v>
      </c>
      <c r="D251" t="s">
        <v>161</v>
      </c>
      <c r="E251">
        <v>19</v>
      </c>
      <c r="F251">
        <f t="shared" si="26"/>
        <v>19</v>
      </c>
    </row>
    <row r="252" spans="1:6">
      <c r="A252" t="str">
        <f t="shared" si="24"/>
        <v>香港仓FCCW22-U1H968-BLACK</v>
      </c>
      <c r="B252" t="str">
        <f t="shared" si="25"/>
        <v>香港仓F</v>
      </c>
      <c r="C252" t="s">
        <v>41</v>
      </c>
      <c r="D252" t="s">
        <v>162</v>
      </c>
      <c r="F252">
        <f t="shared" si="26"/>
        <v>0</v>
      </c>
    </row>
    <row r="253" spans="1:6">
      <c r="A253" t="str">
        <f t="shared" si="24"/>
        <v>香港仓XXLCCW22-U1H968-BLACK</v>
      </c>
      <c r="B253" t="str">
        <f t="shared" si="25"/>
        <v>香港仓XXL</v>
      </c>
      <c r="C253" t="s">
        <v>41</v>
      </c>
      <c r="D253" t="s">
        <v>163</v>
      </c>
      <c r="F253">
        <f t="shared" si="26"/>
        <v>0</v>
      </c>
    </row>
    <row r="254" spans="1:6">
      <c r="A254" t="str">
        <f t="shared" si="24"/>
        <v>香港仓SCCW22-U1H968-BLACK</v>
      </c>
      <c r="B254" t="str">
        <f t="shared" si="25"/>
        <v>香港仓S</v>
      </c>
      <c r="C254" t="s">
        <v>41</v>
      </c>
      <c r="D254" t="s">
        <v>164</v>
      </c>
      <c r="E254">
        <v>21</v>
      </c>
      <c r="F254">
        <f t="shared" si="26"/>
        <v>21</v>
      </c>
    </row>
    <row r="255" spans="1:6">
      <c r="A255" t="str">
        <f t="shared" si="24"/>
        <v>香港仓XLCCW22-U1H968-BLACK</v>
      </c>
      <c r="B255" t="str">
        <f t="shared" si="25"/>
        <v>香港仓XL</v>
      </c>
      <c r="C255" t="s">
        <v>41</v>
      </c>
      <c r="D255" t="s">
        <v>165</v>
      </c>
      <c r="F255">
        <f t="shared" si="26"/>
        <v>0</v>
      </c>
    </row>
    <row r="256" spans="1:6">
      <c r="A256" t="str">
        <f t="shared" si="24"/>
        <v>广州期货仓MCCW22-H1H352-BLUE</v>
      </c>
      <c r="B256" t="str">
        <f t="shared" si="25"/>
        <v>广州期货仓M</v>
      </c>
      <c r="C256" t="s">
        <v>42</v>
      </c>
      <c r="D256" t="s">
        <v>124</v>
      </c>
      <c r="F256">
        <f t="shared" si="26"/>
        <v>0</v>
      </c>
    </row>
    <row r="257" spans="1:6">
      <c r="A257" t="str">
        <f t="shared" si="24"/>
        <v>广州期货仓XSCCW22-H1H352-BLUE</v>
      </c>
      <c r="B257" t="str">
        <f t="shared" si="25"/>
        <v>广州期货仓XS</v>
      </c>
      <c r="C257" t="s">
        <v>42</v>
      </c>
      <c r="D257" t="s">
        <v>125</v>
      </c>
      <c r="F257">
        <f t="shared" si="26"/>
        <v>0</v>
      </c>
    </row>
    <row r="258" spans="1:6">
      <c r="A258" t="str">
        <f t="shared" si="24"/>
        <v>广州期货仓SCCW22-H1H352-BLUE</v>
      </c>
      <c r="B258" t="str">
        <f t="shared" si="25"/>
        <v>广州期货仓S</v>
      </c>
      <c r="C258" t="s">
        <v>42</v>
      </c>
      <c r="D258" t="s">
        <v>126</v>
      </c>
      <c r="F258">
        <f t="shared" si="26"/>
        <v>0</v>
      </c>
    </row>
    <row r="259" spans="1:6">
      <c r="A259" t="str">
        <f t="shared" si="24"/>
        <v>武汉XLCCW22-H1H352-BLUE</v>
      </c>
      <c r="B259" t="str">
        <f t="shared" si="25"/>
        <v>武汉XL</v>
      </c>
      <c r="C259" t="s">
        <v>42</v>
      </c>
      <c r="D259" t="s">
        <v>127</v>
      </c>
      <c r="F259">
        <f t="shared" si="26"/>
        <v>0</v>
      </c>
    </row>
    <row r="260" spans="1:6">
      <c r="A260" t="str">
        <f t="shared" si="24"/>
        <v>武汉FCCW22-H1H352-BLUE</v>
      </c>
      <c r="B260" t="str">
        <f t="shared" si="25"/>
        <v>武汉F</v>
      </c>
      <c r="C260" t="s">
        <v>42</v>
      </c>
      <c r="D260" t="s">
        <v>128</v>
      </c>
      <c r="F260">
        <f t="shared" si="26"/>
        <v>0</v>
      </c>
    </row>
    <row r="261" spans="1:6">
      <c r="A261" t="str">
        <f t="shared" si="24"/>
        <v>武汉XXLCCW22-H1H352-BLUE</v>
      </c>
      <c r="B261" t="str">
        <f t="shared" si="25"/>
        <v>武汉XXL</v>
      </c>
      <c r="C261" t="s">
        <v>42</v>
      </c>
      <c r="D261" t="s">
        <v>129</v>
      </c>
      <c r="F261">
        <f t="shared" si="26"/>
        <v>0</v>
      </c>
    </row>
    <row r="262" spans="1:6">
      <c r="A262" t="str">
        <f t="shared" si="24"/>
        <v>武汉XSCCW22-H1H352-BLUE</v>
      </c>
      <c r="B262" t="str">
        <f t="shared" si="25"/>
        <v>武汉XS</v>
      </c>
      <c r="C262" t="s">
        <v>42</v>
      </c>
      <c r="D262" t="s">
        <v>130</v>
      </c>
      <c r="F262">
        <f t="shared" si="26"/>
        <v>0</v>
      </c>
    </row>
    <row r="263" spans="1:6">
      <c r="A263" t="str">
        <f t="shared" si="24"/>
        <v>武汉LCCW22-H1H352-BLUE</v>
      </c>
      <c r="B263" t="str">
        <f t="shared" si="25"/>
        <v>武汉L</v>
      </c>
      <c r="C263" t="s">
        <v>42</v>
      </c>
      <c r="D263" t="s">
        <v>131</v>
      </c>
      <c r="F263">
        <f t="shared" si="26"/>
        <v>0</v>
      </c>
    </row>
    <row r="264" spans="1:6">
      <c r="A264" t="str">
        <f t="shared" ref="A264:A295" si="27">B264&amp;C264</f>
        <v>武汉MCCW22-H1H352-BLUE</v>
      </c>
      <c r="B264" t="str">
        <f t="shared" ref="B264:B295" si="28">RIGHT(D264,LEN(D264)-FIND(":",D264,1))</f>
        <v>武汉M</v>
      </c>
      <c r="C264" t="s">
        <v>42</v>
      </c>
      <c r="D264" t="s">
        <v>132</v>
      </c>
      <c r="F264">
        <f t="shared" ref="F264:F295" si="29">E264</f>
        <v>0</v>
      </c>
    </row>
    <row r="265" spans="1:6">
      <c r="A265" t="str">
        <f t="shared" si="27"/>
        <v>武汉SCCW22-H1H352-BLUE</v>
      </c>
      <c r="B265" t="str">
        <f t="shared" si="28"/>
        <v>武汉S</v>
      </c>
      <c r="C265" t="s">
        <v>42</v>
      </c>
      <c r="D265" t="s">
        <v>133</v>
      </c>
      <c r="F265">
        <f t="shared" si="29"/>
        <v>0</v>
      </c>
    </row>
    <row r="266" spans="1:6">
      <c r="A266" t="str">
        <f t="shared" si="27"/>
        <v>广州期货仓FCCW22-H1H352-BLUE</v>
      </c>
      <c r="B266" t="str">
        <f t="shared" si="28"/>
        <v>广州期货仓F</v>
      </c>
      <c r="C266" t="s">
        <v>42</v>
      </c>
      <c r="D266" t="s">
        <v>134</v>
      </c>
      <c r="F266">
        <f t="shared" si="29"/>
        <v>0</v>
      </c>
    </row>
    <row r="267" spans="1:6">
      <c r="A267" t="str">
        <f t="shared" si="27"/>
        <v>南浦拍照样衣仓XSCCW22-H1H352-BLUE</v>
      </c>
      <c r="B267" t="str">
        <f t="shared" si="28"/>
        <v>南浦拍照样衣仓XS</v>
      </c>
      <c r="C267" t="s">
        <v>42</v>
      </c>
      <c r="D267" t="s">
        <v>135</v>
      </c>
      <c r="F267">
        <f t="shared" si="29"/>
        <v>0</v>
      </c>
    </row>
    <row r="268" spans="1:6">
      <c r="A268" t="str">
        <f t="shared" si="27"/>
        <v>南浦拍照样衣仓MCCW22-H1H352-BLUE</v>
      </c>
      <c r="B268" t="str">
        <f t="shared" si="28"/>
        <v>南浦拍照样衣仓M</v>
      </c>
      <c r="C268" t="s">
        <v>42</v>
      </c>
      <c r="D268" t="s">
        <v>136</v>
      </c>
      <c r="F268">
        <f t="shared" si="29"/>
        <v>0</v>
      </c>
    </row>
    <row r="269" spans="1:6">
      <c r="A269" t="str">
        <f t="shared" si="27"/>
        <v>南浦拍照样衣仓SCCW22-H1H352-BLUE</v>
      </c>
      <c r="B269" t="str">
        <f t="shared" si="28"/>
        <v>南浦拍照样衣仓S</v>
      </c>
      <c r="C269" t="s">
        <v>42</v>
      </c>
      <c r="D269" t="s">
        <v>137</v>
      </c>
      <c r="F269">
        <f t="shared" si="29"/>
        <v>0</v>
      </c>
    </row>
    <row r="270" spans="1:6">
      <c r="A270" t="str">
        <f t="shared" si="27"/>
        <v>南浦正品仓FCCW22-H1H352-BLUE</v>
      </c>
      <c r="B270" t="str">
        <f t="shared" si="28"/>
        <v>南浦正品仓F</v>
      </c>
      <c r="C270" t="s">
        <v>42</v>
      </c>
      <c r="D270" t="s">
        <v>138</v>
      </c>
      <c r="E270">
        <v>0</v>
      </c>
      <c r="F270">
        <f t="shared" si="29"/>
        <v>0</v>
      </c>
    </row>
    <row r="271" spans="1:6">
      <c r="A271" t="str">
        <f t="shared" si="27"/>
        <v>广州期货仓XXLCCW22-H1H352-BLUE</v>
      </c>
      <c r="B271" t="str">
        <f t="shared" si="28"/>
        <v>广州期货仓XXL</v>
      </c>
      <c r="C271" t="s">
        <v>42</v>
      </c>
      <c r="D271" t="s">
        <v>139</v>
      </c>
      <c r="F271">
        <f t="shared" si="29"/>
        <v>0</v>
      </c>
    </row>
    <row r="272" spans="1:6">
      <c r="A272" t="str">
        <f t="shared" si="27"/>
        <v>广州期货仓XLCCW22-H1H352-BLUE</v>
      </c>
      <c r="B272" t="str">
        <f t="shared" si="28"/>
        <v>广州期货仓XL</v>
      </c>
      <c r="C272" t="s">
        <v>42</v>
      </c>
      <c r="D272" t="s">
        <v>140</v>
      </c>
      <c r="F272">
        <f t="shared" si="29"/>
        <v>0</v>
      </c>
    </row>
    <row r="273" spans="1:6">
      <c r="A273" t="str">
        <f t="shared" si="27"/>
        <v>广州期货仓LCCW22-H1H352-BLUE</v>
      </c>
      <c r="B273" t="str">
        <f t="shared" si="28"/>
        <v>广州期货仓L</v>
      </c>
      <c r="C273" t="s">
        <v>42</v>
      </c>
      <c r="D273" t="s">
        <v>141</v>
      </c>
      <c r="F273">
        <f t="shared" si="29"/>
        <v>0</v>
      </c>
    </row>
    <row r="274" spans="1:6">
      <c r="A274" t="str">
        <f t="shared" si="27"/>
        <v>南浦正品仓XXLCCW22-H1H352-BLUE</v>
      </c>
      <c r="B274" t="str">
        <f t="shared" si="28"/>
        <v>南浦正品仓XXL</v>
      </c>
      <c r="C274" t="s">
        <v>42</v>
      </c>
      <c r="D274" t="s">
        <v>142</v>
      </c>
      <c r="F274">
        <f t="shared" si="29"/>
        <v>0</v>
      </c>
    </row>
    <row r="275" spans="1:6">
      <c r="A275" t="str">
        <f t="shared" si="27"/>
        <v>南浦正品仓XLCCW22-H1H352-BLUE</v>
      </c>
      <c r="B275" t="str">
        <f t="shared" si="28"/>
        <v>南浦正品仓XL</v>
      </c>
      <c r="C275" t="s">
        <v>42</v>
      </c>
      <c r="D275" t="s">
        <v>143</v>
      </c>
      <c r="E275">
        <v>3</v>
      </c>
      <c r="F275">
        <f t="shared" si="29"/>
        <v>3</v>
      </c>
    </row>
    <row r="276" spans="1:6">
      <c r="A276" t="str">
        <f t="shared" si="27"/>
        <v>南浦正品仓LCCW22-H1H352-BLUE</v>
      </c>
      <c r="B276" t="str">
        <f t="shared" si="28"/>
        <v>南浦正品仓L</v>
      </c>
      <c r="C276" t="s">
        <v>42</v>
      </c>
      <c r="D276" t="s">
        <v>144</v>
      </c>
      <c r="E276">
        <v>11</v>
      </c>
      <c r="F276">
        <f t="shared" si="29"/>
        <v>11</v>
      </c>
    </row>
    <row r="277" spans="1:6">
      <c r="A277" t="str">
        <f t="shared" si="27"/>
        <v>南浦正品仓MCCW22-H1H352-BLUE</v>
      </c>
      <c r="B277" t="str">
        <f t="shared" si="28"/>
        <v>南浦正品仓M</v>
      </c>
      <c r="C277" t="s">
        <v>42</v>
      </c>
      <c r="D277" t="s">
        <v>145</v>
      </c>
      <c r="E277">
        <v>32</v>
      </c>
      <c r="F277">
        <f t="shared" si="29"/>
        <v>32</v>
      </c>
    </row>
    <row r="278" spans="1:6">
      <c r="A278" t="str">
        <f t="shared" si="27"/>
        <v>南浦正品仓SCCW22-H1H352-BLUE</v>
      </c>
      <c r="B278" t="str">
        <f t="shared" si="28"/>
        <v>南浦正品仓S</v>
      </c>
      <c r="C278" t="s">
        <v>42</v>
      </c>
      <c r="D278" t="s">
        <v>146</v>
      </c>
      <c r="E278">
        <v>31</v>
      </c>
      <c r="F278">
        <f t="shared" si="29"/>
        <v>31</v>
      </c>
    </row>
    <row r="279" spans="1:6">
      <c r="A279" t="str">
        <f t="shared" si="27"/>
        <v>南浦正品仓XSCCW22-H1H352-BLUE</v>
      </c>
      <c r="B279" t="str">
        <f t="shared" si="28"/>
        <v>南浦正品仓XS</v>
      </c>
      <c r="C279" t="s">
        <v>42</v>
      </c>
      <c r="D279" t="s">
        <v>147</v>
      </c>
      <c r="E279">
        <v>8</v>
      </c>
      <c r="F279">
        <f t="shared" si="29"/>
        <v>8</v>
      </c>
    </row>
    <row r="280" spans="1:6">
      <c r="A280" t="str">
        <f t="shared" si="27"/>
        <v>大货样衣仓XXLCCW22-H1H352-BLUE</v>
      </c>
      <c r="B280" t="str">
        <f t="shared" si="28"/>
        <v>大货样衣仓XXL</v>
      </c>
      <c r="C280" t="s">
        <v>42</v>
      </c>
      <c r="D280" t="s">
        <v>148</v>
      </c>
      <c r="F280">
        <f t="shared" si="29"/>
        <v>0</v>
      </c>
    </row>
    <row r="281" spans="1:6">
      <c r="A281" t="str">
        <f t="shared" si="27"/>
        <v>大货样衣仓MCCW22-H1H352-BLUE</v>
      </c>
      <c r="B281" t="str">
        <f t="shared" si="28"/>
        <v>大货样衣仓M</v>
      </c>
      <c r="C281" t="s">
        <v>42</v>
      </c>
      <c r="D281" t="s">
        <v>149</v>
      </c>
      <c r="F281">
        <f t="shared" si="29"/>
        <v>0</v>
      </c>
    </row>
    <row r="282" spans="1:6">
      <c r="A282" t="str">
        <f t="shared" si="27"/>
        <v>大货样衣仓XLCCW22-H1H352-BLUE</v>
      </c>
      <c r="B282" t="str">
        <f t="shared" si="28"/>
        <v>大货样衣仓XL</v>
      </c>
      <c r="C282" t="s">
        <v>42</v>
      </c>
      <c r="D282" t="s">
        <v>150</v>
      </c>
      <c r="F282">
        <f t="shared" si="29"/>
        <v>0</v>
      </c>
    </row>
    <row r="283" spans="1:6">
      <c r="A283" t="str">
        <f t="shared" si="27"/>
        <v>大货样衣仓LCCW22-H1H352-BLUE</v>
      </c>
      <c r="B283" t="str">
        <f t="shared" si="28"/>
        <v>大货样衣仓L</v>
      </c>
      <c r="C283" t="s">
        <v>42</v>
      </c>
      <c r="D283" t="s">
        <v>151</v>
      </c>
      <c r="F283">
        <f t="shared" si="29"/>
        <v>0</v>
      </c>
    </row>
    <row r="284" spans="1:6">
      <c r="A284" t="str">
        <f t="shared" si="27"/>
        <v>大货样衣仓SCCW22-H1H352-BLUE</v>
      </c>
      <c r="B284" t="str">
        <f t="shared" si="28"/>
        <v>大货样衣仓S</v>
      </c>
      <c r="C284" t="s">
        <v>42</v>
      </c>
      <c r="D284" t="s">
        <v>152</v>
      </c>
      <c r="E284">
        <v>1</v>
      </c>
      <c r="F284">
        <f t="shared" si="29"/>
        <v>1</v>
      </c>
    </row>
    <row r="285" spans="1:6">
      <c r="A285" t="str">
        <f t="shared" si="27"/>
        <v>大货样衣仓XSCCW22-H1H352-BLUE</v>
      </c>
      <c r="B285" t="str">
        <f t="shared" si="28"/>
        <v>大货样衣仓XS</v>
      </c>
      <c r="C285" t="s">
        <v>42</v>
      </c>
      <c r="D285" t="s">
        <v>153</v>
      </c>
      <c r="F285">
        <f t="shared" si="29"/>
        <v>0</v>
      </c>
    </row>
    <row r="286" spans="1:6">
      <c r="A286" t="str">
        <f t="shared" si="27"/>
        <v>南浦拍照样衣仓FCCW22-H1H352-BLUE</v>
      </c>
      <c r="B286" t="str">
        <f t="shared" si="28"/>
        <v>南浦拍照样衣仓F</v>
      </c>
      <c r="C286" t="s">
        <v>42</v>
      </c>
      <c r="D286" t="s">
        <v>154</v>
      </c>
      <c r="F286">
        <f t="shared" si="29"/>
        <v>0</v>
      </c>
    </row>
    <row r="287" spans="1:6">
      <c r="A287" t="str">
        <f t="shared" si="27"/>
        <v>南浦拍照样衣仓XXLCCW22-H1H352-BLUE</v>
      </c>
      <c r="B287" t="str">
        <f t="shared" si="28"/>
        <v>南浦拍照样衣仓XXL</v>
      </c>
      <c r="C287" t="s">
        <v>42</v>
      </c>
      <c r="D287" t="s">
        <v>155</v>
      </c>
      <c r="F287">
        <f t="shared" si="29"/>
        <v>0</v>
      </c>
    </row>
    <row r="288" spans="1:6">
      <c r="A288" t="str">
        <f t="shared" si="27"/>
        <v>南浦拍照样衣仓XLCCW22-H1H352-BLUE</v>
      </c>
      <c r="B288" t="str">
        <f t="shared" si="28"/>
        <v>南浦拍照样衣仓XL</v>
      </c>
      <c r="C288" t="s">
        <v>42</v>
      </c>
      <c r="D288" t="s">
        <v>156</v>
      </c>
      <c r="F288">
        <f t="shared" si="29"/>
        <v>0</v>
      </c>
    </row>
    <row r="289" spans="1:6">
      <c r="A289" t="str">
        <f t="shared" si="27"/>
        <v>香港仓XSCCW22-H1H352-BLUE</v>
      </c>
      <c r="B289" t="str">
        <f t="shared" si="28"/>
        <v>香港仓XS</v>
      </c>
      <c r="C289" t="s">
        <v>42</v>
      </c>
      <c r="D289" t="s">
        <v>157</v>
      </c>
      <c r="E289">
        <v>10</v>
      </c>
      <c r="F289">
        <f t="shared" si="29"/>
        <v>10</v>
      </c>
    </row>
    <row r="290" spans="1:6">
      <c r="A290" t="str">
        <f t="shared" si="27"/>
        <v>南浦拍照样衣仓LCCW22-H1H352-BLUE</v>
      </c>
      <c r="B290" t="str">
        <f t="shared" si="28"/>
        <v>南浦拍照样衣仓L</v>
      </c>
      <c r="C290" t="s">
        <v>42</v>
      </c>
      <c r="D290" t="s">
        <v>158</v>
      </c>
      <c r="F290">
        <f t="shared" si="29"/>
        <v>0</v>
      </c>
    </row>
    <row r="291" spans="1:6">
      <c r="A291" t="str">
        <f t="shared" si="27"/>
        <v>大货样衣仓FCCW22-H1H352-BLUE</v>
      </c>
      <c r="B291" t="str">
        <f t="shared" si="28"/>
        <v>大货样衣仓F</v>
      </c>
      <c r="C291" t="s">
        <v>42</v>
      </c>
      <c r="D291" t="s">
        <v>159</v>
      </c>
      <c r="F291">
        <f t="shared" si="29"/>
        <v>0</v>
      </c>
    </row>
    <row r="292" spans="1:6">
      <c r="A292" t="str">
        <f t="shared" si="27"/>
        <v>香港仓LCCW22-H1H352-BLUE</v>
      </c>
      <c r="B292" t="str">
        <f t="shared" si="28"/>
        <v>香港仓L</v>
      </c>
      <c r="C292" t="s">
        <v>42</v>
      </c>
      <c r="D292" t="s">
        <v>160</v>
      </c>
      <c r="E292">
        <v>14</v>
      </c>
      <c r="F292">
        <f t="shared" si="29"/>
        <v>14</v>
      </c>
    </row>
    <row r="293" spans="1:6">
      <c r="A293" t="str">
        <f t="shared" si="27"/>
        <v>香港仓MCCW22-H1H352-BLUE</v>
      </c>
      <c r="B293" t="str">
        <f t="shared" si="28"/>
        <v>香港仓M</v>
      </c>
      <c r="C293" t="s">
        <v>42</v>
      </c>
      <c r="D293" t="s">
        <v>161</v>
      </c>
      <c r="E293">
        <v>36</v>
      </c>
      <c r="F293">
        <f t="shared" si="29"/>
        <v>36</v>
      </c>
    </row>
    <row r="294" spans="1:6">
      <c r="A294" t="str">
        <f t="shared" si="27"/>
        <v>香港仓FCCW22-H1H352-BLUE</v>
      </c>
      <c r="B294" t="str">
        <f t="shared" si="28"/>
        <v>香港仓F</v>
      </c>
      <c r="C294" t="s">
        <v>42</v>
      </c>
      <c r="D294" t="s">
        <v>162</v>
      </c>
      <c r="F294">
        <f t="shared" si="29"/>
        <v>0</v>
      </c>
    </row>
    <row r="295" spans="1:6">
      <c r="A295" t="str">
        <f t="shared" si="27"/>
        <v>香港仓XXLCCW22-H1H352-BLUE</v>
      </c>
      <c r="B295" t="str">
        <f t="shared" si="28"/>
        <v>香港仓XXL</v>
      </c>
      <c r="C295" t="s">
        <v>42</v>
      </c>
      <c r="D295" t="s">
        <v>163</v>
      </c>
      <c r="F295">
        <f t="shared" si="29"/>
        <v>0</v>
      </c>
    </row>
    <row r="296" spans="1:6">
      <c r="A296" t="str">
        <f t="shared" ref="A296:A327" si="30">B296&amp;C296</f>
        <v>香港仓SCCW22-H1H352-BLUE</v>
      </c>
      <c r="B296" t="str">
        <f t="shared" ref="B296:B327" si="31">RIGHT(D296,LEN(D296)-FIND(":",D296,1))</f>
        <v>香港仓S</v>
      </c>
      <c r="C296" t="s">
        <v>42</v>
      </c>
      <c r="D296" t="s">
        <v>164</v>
      </c>
      <c r="E296">
        <v>39</v>
      </c>
      <c r="F296">
        <f t="shared" ref="F296:F327" si="32">E296</f>
        <v>39</v>
      </c>
    </row>
    <row r="297" spans="1:6">
      <c r="A297" t="str">
        <f t="shared" si="30"/>
        <v>香港仓XLCCW22-H1H352-BLUE</v>
      </c>
      <c r="B297" t="str">
        <f t="shared" si="31"/>
        <v>香港仓XL</v>
      </c>
      <c r="C297" t="s">
        <v>42</v>
      </c>
      <c r="D297" t="s">
        <v>165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5" sqref="W5:W8"/>
    </sheetView>
  </sheetViews>
  <sheetFormatPr defaultColWidth="9.23076923076923" defaultRowHeight="16.5"/>
  <cols>
    <col min="1" max="1" width="11.7692307692308" style="5"/>
    <col min="2" max="6" width="9.23076923076923" style="5" hidden="1" customWidth="1" outlineLevel="1"/>
    <col min="7" max="7" width="20.3076923076923" style="5" customWidth="1" collapsed="1"/>
    <col min="8" max="8" width="10.1538461538462" style="5" hidden="1" customWidth="1" outlineLevel="1"/>
    <col min="9" max="13" width="9.23076923076923" style="5" hidden="1" outlineLevel="1"/>
    <col min="14" max="15" width="8.33076923076923" style="5" hidden="1" customWidth="1" outlineLevel="1"/>
    <col min="16" max="16" width="9.23076923076923" style="6" collapsed="1"/>
    <col min="17" max="22" width="9.23076923076923" style="5"/>
    <col min="23" max="23" width="9.23076923076923" style="7"/>
    <col min="24" max="24" width="9.23076923076923" style="5"/>
    <col min="25" max="25" width="9.23076923076923" style="6" hidden="1" outlineLevel="1"/>
    <col min="26" max="31" width="9.23076923076923" style="5" hidden="1" outlineLevel="1"/>
    <col min="32" max="32" width="9.23076923076923" style="7" hidden="1" outlineLevel="1"/>
    <col min="33" max="33" width="9.23076923076923" style="5" hidden="1" outlineLevel="1"/>
    <col min="34" max="34" width="9.23076923076923" style="6" collapsed="1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168</v>
      </c>
      <c r="B1" s="5" t="s">
        <v>169</v>
      </c>
      <c r="C1" s="5" t="s">
        <v>170</v>
      </c>
      <c r="D1" s="5" t="s">
        <v>171</v>
      </c>
      <c r="E1" s="5" t="s">
        <v>172</v>
      </c>
      <c r="F1" s="5" t="s">
        <v>65</v>
      </c>
      <c r="G1" s="5" t="s">
        <v>33</v>
      </c>
      <c r="H1" s="5" t="s">
        <v>173</v>
      </c>
      <c r="I1" s="5" t="s">
        <v>174</v>
      </c>
      <c r="J1" s="5" t="s">
        <v>174</v>
      </c>
      <c r="K1" s="5" t="s">
        <v>175</v>
      </c>
      <c r="L1" s="5" t="s">
        <v>176</v>
      </c>
      <c r="M1" s="5" t="s">
        <v>177</v>
      </c>
      <c r="N1" s="5" t="s">
        <v>178</v>
      </c>
      <c r="O1" s="5" t="s">
        <v>179</v>
      </c>
      <c r="P1" s="6" t="s">
        <v>43</v>
      </c>
      <c r="Q1" s="5" t="s">
        <v>38</v>
      </c>
      <c r="R1" s="5" t="s">
        <v>37</v>
      </c>
      <c r="S1" s="5" t="s">
        <v>36</v>
      </c>
      <c r="T1" s="5" t="s">
        <v>39</v>
      </c>
      <c r="U1" s="5" t="s">
        <v>180</v>
      </c>
      <c r="V1" s="5" t="s">
        <v>181</v>
      </c>
      <c r="W1" s="10" t="s">
        <v>182</v>
      </c>
      <c r="X1" s="5" t="s">
        <v>66</v>
      </c>
      <c r="Y1" s="6" t="str">
        <f t="shared" ref="Y1:AE1" si="0">$AF$2&amp;Y2</f>
        <v>武汉XS</v>
      </c>
      <c r="Z1" s="6" t="str">
        <f t="shared" si="0"/>
        <v>武汉S</v>
      </c>
      <c r="AA1" s="6" t="str">
        <f t="shared" si="0"/>
        <v>武汉M</v>
      </c>
      <c r="AB1" s="6" t="str">
        <f t="shared" si="0"/>
        <v>武汉L</v>
      </c>
      <c r="AC1" s="6" t="str">
        <f t="shared" si="0"/>
        <v>武汉XL</v>
      </c>
      <c r="AD1" s="6" t="str">
        <f t="shared" si="0"/>
        <v>武汉XXL</v>
      </c>
      <c r="AE1" s="6" t="str">
        <f t="shared" si="0"/>
        <v>武汉F</v>
      </c>
      <c r="AF1" s="10" t="s">
        <v>183</v>
      </c>
      <c r="AG1" s="5" t="s">
        <v>66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7" t="s">
        <v>40</v>
      </c>
      <c r="AP1" s="5" t="s">
        <v>66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66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26</v>
      </c>
      <c r="BH1" s="5" t="s">
        <v>66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184</v>
      </c>
      <c r="BQ1" s="5" t="s">
        <v>66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28</v>
      </c>
    </row>
    <row r="2" s="3" customFormat="1" ht="46" customHeight="1" spans="1:78">
      <c r="A2" s="11" t="s">
        <v>168</v>
      </c>
      <c r="B2" s="12" t="s">
        <v>169</v>
      </c>
      <c r="C2" s="12" t="s">
        <v>170</v>
      </c>
      <c r="D2" s="12" t="s">
        <v>171</v>
      </c>
      <c r="E2" s="12" t="s">
        <v>172</v>
      </c>
      <c r="F2" s="12" t="s">
        <v>65</v>
      </c>
      <c r="G2" s="12" t="s">
        <v>33</v>
      </c>
      <c r="H2" s="12" t="s">
        <v>173</v>
      </c>
      <c r="I2" s="12" t="s">
        <v>174</v>
      </c>
      <c r="J2" s="12" t="s">
        <v>174</v>
      </c>
      <c r="K2" s="12" t="s">
        <v>175</v>
      </c>
      <c r="L2" s="12" t="s">
        <v>176</v>
      </c>
      <c r="M2" s="12" t="s">
        <v>177</v>
      </c>
      <c r="N2" s="12" t="s">
        <v>178</v>
      </c>
      <c r="O2" s="12" t="s">
        <v>179</v>
      </c>
      <c r="P2" s="17" t="s">
        <v>43</v>
      </c>
      <c r="Q2" s="17" t="s">
        <v>38</v>
      </c>
      <c r="R2" s="17" t="s">
        <v>37</v>
      </c>
      <c r="S2" s="17" t="s">
        <v>36</v>
      </c>
      <c r="T2" s="17" t="s">
        <v>39</v>
      </c>
      <c r="U2" s="17" t="s">
        <v>180</v>
      </c>
      <c r="V2" s="17" t="s">
        <v>181</v>
      </c>
      <c r="W2" s="17" t="s">
        <v>182</v>
      </c>
      <c r="X2" s="17" t="s">
        <v>66</v>
      </c>
      <c r="Y2" s="26" t="s">
        <v>43</v>
      </c>
      <c r="Z2" s="26" t="s">
        <v>38</v>
      </c>
      <c r="AA2" s="26" t="s">
        <v>37</v>
      </c>
      <c r="AB2" s="26" t="s">
        <v>36</v>
      </c>
      <c r="AC2" s="26" t="s">
        <v>39</v>
      </c>
      <c r="AD2" s="26" t="s">
        <v>180</v>
      </c>
      <c r="AE2" s="26" t="s">
        <v>181</v>
      </c>
      <c r="AF2" s="26" t="s">
        <v>185</v>
      </c>
      <c r="AG2" s="26" t="s">
        <v>66</v>
      </c>
      <c r="AH2" s="26" t="s">
        <v>43</v>
      </c>
      <c r="AI2" s="26" t="s">
        <v>38</v>
      </c>
      <c r="AJ2" s="26" t="s">
        <v>37</v>
      </c>
      <c r="AK2" s="26" t="s">
        <v>36</v>
      </c>
      <c r="AL2" s="26" t="s">
        <v>39</v>
      </c>
      <c r="AM2" s="26" t="s">
        <v>180</v>
      </c>
      <c r="AN2" s="26" t="s">
        <v>181</v>
      </c>
      <c r="AO2" s="28" t="s">
        <v>40</v>
      </c>
      <c r="AP2" s="26" t="s">
        <v>66</v>
      </c>
      <c r="AQ2" s="29" t="s">
        <v>43</v>
      </c>
      <c r="AR2" s="29" t="s">
        <v>38</v>
      </c>
      <c r="AS2" s="29" t="s">
        <v>37</v>
      </c>
      <c r="AT2" s="29" t="s">
        <v>36</v>
      </c>
      <c r="AU2" s="29" t="s">
        <v>39</v>
      </c>
      <c r="AV2" s="29" t="s">
        <v>180</v>
      </c>
      <c r="AW2" s="29" t="s">
        <v>181</v>
      </c>
      <c r="AX2" s="29" t="s">
        <v>16</v>
      </c>
      <c r="AY2" s="29" t="s">
        <v>66</v>
      </c>
      <c r="AZ2" s="32" t="s">
        <v>43</v>
      </c>
      <c r="BA2" s="32" t="s">
        <v>38</v>
      </c>
      <c r="BB2" s="32" t="s">
        <v>37</v>
      </c>
      <c r="BC2" s="32" t="s">
        <v>36</v>
      </c>
      <c r="BD2" s="32" t="s">
        <v>39</v>
      </c>
      <c r="BE2" s="32" t="s">
        <v>180</v>
      </c>
      <c r="BF2" s="32" t="s">
        <v>181</v>
      </c>
      <c r="BG2" s="32" t="s">
        <v>26</v>
      </c>
      <c r="BH2" s="32" t="s">
        <v>66</v>
      </c>
      <c r="BI2" s="35" t="s">
        <v>43</v>
      </c>
      <c r="BJ2" s="35" t="s">
        <v>38</v>
      </c>
      <c r="BK2" s="35" t="s">
        <v>37</v>
      </c>
      <c r="BL2" s="35" t="s">
        <v>36</v>
      </c>
      <c r="BM2" s="35" t="s">
        <v>39</v>
      </c>
      <c r="BN2" s="35" t="s">
        <v>180</v>
      </c>
      <c r="BO2" s="35" t="s">
        <v>181</v>
      </c>
      <c r="BP2" s="35" t="s">
        <v>184</v>
      </c>
      <c r="BQ2" s="35" t="s">
        <v>66</v>
      </c>
      <c r="BR2" s="36" t="s">
        <v>43</v>
      </c>
      <c r="BS2" s="36" t="s">
        <v>38</v>
      </c>
      <c r="BT2" s="36" t="s">
        <v>37</v>
      </c>
      <c r="BU2" s="36" t="s">
        <v>36</v>
      </c>
      <c r="BV2" s="36" t="s">
        <v>39</v>
      </c>
      <c r="BW2" s="36" t="s">
        <v>180</v>
      </c>
      <c r="BX2" s="36" t="s">
        <v>181</v>
      </c>
      <c r="BY2" s="36" t="s">
        <v>28</v>
      </c>
      <c r="BZ2" s="36" t="s">
        <v>66</v>
      </c>
    </row>
    <row r="3" s="4" customFormat="1" ht="29" customHeight="1" spans="1:77">
      <c r="A3" s="13">
        <v>45385</v>
      </c>
      <c r="B3" s="14"/>
      <c r="C3" s="14"/>
      <c r="D3" s="14" t="str">
        <f>_xlfn.DISPIMG("ID_17866607118B4791ABC95B26C70B3544",1)</f>
        <v>=DISPIMG("ID_17866607118B4791ABC95B26C70B3544",1)</v>
      </c>
      <c r="E3" s="14"/>
      <c r="F3" s="14"/>
      <c r="G3" s="14" t="s">
        <v>166</v>
      </c>
      <c r="H3" s="14" t="s">
        <v>186</v>
      </c>
      <c r="I3" s="14" t="s">
        <v>187</v>
      </c>
      <c r="J3" s="14" t="s">
        <v>188</v>
      </c>
      <c r="K3" s="14" t="e">
        <v>#N/A</v>
      </c>
      <c r="L3" s="14" t="e">
        <v>#N/A</v>
      </c>
      <c r="M3" s="14" t="e">
        <v>#N/A</v>
      </c>
      <c r="N3" s="18" t="e">
        <v>#N/A</v>
      </c>
      <c r="O3" s="19"/>
      <c r="P3" s="20"/>
      <c r="Q3" s="14">
        <v>39</v>
      </c>
      <c r="R3" s="14">
        <v>31</v>
      </c>
      <c r="S3" s="14">
        <v>20</v>
      </c>
      <c r="T3" s="14">
        <v>11</v>
      </c>
      <c r="U3" s="14"/>
      <c r="V3" s="14"/>
      <c r="W3" s="24">
        <v>101</v>
      </c>
      <c r="X3" s="18"/>
      <c r="Y3" s="20"/>
      <c r="Z3" s="14"/>
      <c r="AA3" s="14"/>
      <c r="AB3" s="14"/>
      <c r="AC3" s="14"/>
      <c r="AD3" s="14"/>
      <c r="AE3" s="14"/>
      <c r="AF3" s="24">
        <v>0</v>
      </c>
      <c r="AG3" s="18"/>
      <c r="AH3" s="20">
        <v>0</v>
      </c>
      <c r="AI3" s="14">
        <v>5</v>
      </c>
      <c r="AJ3" s="14">
        <v>9</v>
      </c>
      <c r="AK3" s="14">
        <v>6</v>
      </c>
      <c r="AL3" s="14"/>
      <c r="AM3" s="14"/>
      <c r="AN3" s="14"/>
      <c r="AO3" s="24">
        <v>20</v>
      </c>
      <c r="AP3" s="30"/>
      <c r="AQ3" s="20">
        <v>0</v>
      </c>
      <c r="AR3" s="14">
        <v>27</v>
      </c>
      <c r="AS3" s="14">
        <v>18</v>
      </c>
      <c r="AT3" s="14">
        <v>12</v>
      </c>
      <c r="AU3" s="14">
        <v>9</v>
      </c>
      <c r="AV3" s="14"/>
      <c r="AW3" s="14"/>
      <c r="AX3" s="24">
        <v>66</v>
      </c>
      <c r="AY3" s="33"/>
      <c r="AZ3" s="20">
        <v>0</v>
      </c>
      <c r="BA3" s="14">
        <v>6</v>
      </c>
      <c r="BB3" s="14">
        <v>4</v>
      </c>
      <c r="BC3" s="14">
        <v>2</v>
      </c>
      <c r="BD3" s="14">
        <v>2</v>
      </c>
      <c r="BE3" s="14"/>
      <c r="BF3" s="14">
        <v>0</v>
      </c>
      <c r="BG3" s="24">
        <v>14</v>
      </c>
      <c r="BH3" s="33"/>
      <c r="BI3" s="20"/>
      <c r="BJ3" s="14"/>
      <c r="BK3" s="14"/>
      <c r="BL3" s="14"/>
      <c r="BM3" s="14"/>
      <c r="BN3" s="14"/>
      <c r="BO3" s="14"/>
      <c r="BP3" s="24">
        <v>0</v>
      </c>
      <c r="BQ3" s="33"/>
      <c r="BS3" s="4">
        <v>1</v>
      </c>
      <c r="BY3" s="4">
        <v>1</v>
      </c>
    </row>
    <row r="4" ht="29" customHeight="1" spans="1:77">
      <c r="A4" s="13">
        <v>45385</v>
      </c>
      <c r="B4" s="15"/>
      <c r="C4" s="15"/>
      <c r="D4" s="15" t="str">
        <f>_xlfn.DISPIMG("ID_BB2405463DD748BF8F290F69DCD587F9",1)</f>
        <v>=DISPIMG("ID_BB2405463DD748BF8F290F69DCD587F9",1)</v>
      </c>
      <c r="E4" s="15"/>
      <c r="F4" s="15"/>
      <c r="G4" s="15" t="s">
        <v>167</v>
      </c>
      <c r="H4" s="15" t="s">
        <v>186</v>
      </c>
      <c r="I4" s="15" t="s">
        <v>187</v>
      </c>
      <c r="J4" s="15" t="s">
        <v>188</v>
      </c>
      <c r="K4" s="15" t="e">
        <v>#N/A</v>
      </c>
      <c r="L4" s="15" t="e">
        <v>#N/A</v>
      </c>
      <c r="M4" s="15" t="e">
        <v>#N/A</v>
      </c>
      <c r="N4" s="21" t="e">
        <v>#N/A</v>
      </c>
      <c r="O4" s="22"/>
      <c r="P4" s="23">
        <v>16</v>
      </c>
      <c r="Q4" s="15">
        <v>50</v>
      </c>
      <c r="R4" s="15">
        <v>39</v>
      </c>
      <c r="S4" s="15">
        <v>16</v>
      </c>
      <c r="T4" s="15"/>
      <c r="U4" s="15"/>
      <c r="V4" s="15"/>
      <c r="W4" s="25">
        <v>121</v>
      </c>
      <c r="X4" s="21"/>
      <c r="Y4" s="23"/>
      <c r="Z4" s="15"/>
      <c r="AA4" s="15"/>
      <c r="AB4" s="15"/>
      <c r="AC4" s="15"/>
      <c r="AD4" s="15"/>
      <c r="AE4" s="15"/>
      <c r="AF4" s="25">
        <v>0</v>
      </c>
      <c r="AG4" s="21"/>
      <c r="AH4" s="23">
        <v>0</v>
      </c>
      <c r="AI4" s="15">
        <v>0</v>
      </c>
      <c r="AJ4" s="15">
        <v>8</v>
      </c>
      <c r="AK4" s="15">
        <v>9</v>
      </c>
      <c r="AL4" s="15"/>
      <c r="AM4" s="15"/>
      <c r="AN4" s="15"/>
      <c r="AO4" s="25">
        <v>17</v>
      </c>
      <c r="AP4" s="31"/>
      <c r="AQ4" s="23">
        <v>11</v>
      </c>
      <c r="AR4" s="15">
        <v>34</v>
      </c>
      <c r="AS4" s="15">
        <v>23</v>
      </c>
      <c r="AT4" s="15">
        <v>5</v>
      </c>
      <c r="AU4" s="15"/>
      <c r="AV4" s="15"/>
      <c r="AW4" s="15"/>
      <c r="AX4" s="25">
        <v>73</v>
      </c>
      <c r="AY4" s="34"/>
      <c r="AZ4" s="20">
        <v>5</v>
      </c>
      <c r="BA4" s="14">
        <v>15</v>
      </c>
      <c r="BB4" s="14">
        <v>8</v>
      </c>
      <c r="BC4" s="14">
        <v>2</v>
      </c>
      <c r="BD4" s="14">
        <v>0</v>
      </c>
      <c r="BE4" s="14"/>
      <c r="BF4" s="14">
        <v>0</v>
      </c>
      <c r="BG4" s="24">
        <v>30</v>
      </c>
      <c r="BH4" s="33"/>
      <c r="BI4" s="20"/>
      <c r="BJ4" s="14"/>
      <c r="BK4" s="14"/>
      <c r="BL4" s="14"/>
      <c r="BM4" s="14"/>
      <c r="BN4" s="14"/>
      <c r="BO4" s="14"/>
      <c r="BP4" s="24">
        <v>0</v>
      </c>
      <c r="BQ4" s="33"/>
      <c r="BS4" s="5">
        <v>1</v>
      </c>
      <c r="BY4" s="5">
        <v>1</v>
      </c>
    </row>
    <row r="5" ht="29" customHeight="1" spans="1:77">
      <c r="A5" s="13">
        <v>45385</v>
      </c>
      <c r="B5" s="15"/>
      <c r="C5" s="15"/>
      <c r="D5" s="15" t="str">
        <f>_xlfn.DISPIMG("ID_B0CB5061D70F43CFBE58AD3BF248DC86",1)</f>
        <v>=DISPIMG("ID_B0CB5061D70F43CFBE58AD3BF248DC86",1)</v>
      </c>
      <c r="E5" s="15"/>
      <c r="F5" s="15"/>
      <c r="G5" s="15" t="s">
        <v>35</v>
      </c>
      <c r="H5" s="15" t="s">
        <v>186</v>
      </c>
      <c r="I5" s="15" t="s">
        <v>189</v>
      </c>
      <c r="J5" s="15" t="s">
        <v>190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/>
      <c r="P5" s="23"/>
      <c r="Q5" s="15">
        <v>36</v>
      </c>
      <c r="R5" s="15">
        <v>48</v>
      </c>
      <c r="S5" s="15">
        <v>19</v>
      </c>
      <c r="T5" s="15">
        <v>7</v>
      </c>
      <c r="U5" s="15"/>
      <c r="V5" s="15"/>
      <c r="W5" s="25">
        <v>110</v>
      </c>
      <c r="X5" s="21"/>
      <c r="Y5" s="23"/>
      <c r="Z5" s="15"/>
      <c r="AA5" s="15"/>
      <c r="AB5" s="15"/>
      <c r="AC5" s="15"/>
      <c r="AD5" s="15"/>
      <c r="AE5" s="15"/>
      <c r="AF5" s="25">
        <v>0</v>
      </c>
      <c r="AG5" s="21"/>
      <c r="AH5" s="23"/>
      <c r="AI5" s="15">
        <v>4</v>
      </c>
      <c r="AJ5" s="15">
        <v>7</v>
      </c>
      <c r="AK5" s="15">
        <v>6</v>
      </c>
      <c r="AL5" s="15">
        <v>2</v>
      </c>
      <c r="AM5" s="15"/>
      <c r="AN5" s="15"/>
      <c r="AO5" s="25">
        <v>19</v>
      </c>
      <c r="AP5" s="31"/>
      <c r="AQ5" s="23">
        <v>0</v>
      </c>
      <c r="AR5" s="15">
        <v>24</v>
      </c>
      <c r="AS5" s="15">
        <v>33</v>
      </c>
      <c r="AT5" s="15">
        <v>10</v>
      </c>
      <c r="AU5" s="15">
        <v>3</v>
      </c>
      <c r="AV5" s="15"/>
      <c r="AW5" s="15"/>
      <c r="AX5" s="25">
        <v>70</v>
      </c>
      <c r="AY5" s="34"/>
      <c r="AZ5" s="20">
        <v>0</v>
      </c>
      <c r="BA5" s="14">
        <v>7</v>
      </c>
      <c r="BB5" s="14">
        <v>8</v>
      </c>
      <c r="BC5" s="14">
        <v>3</v>
      </c>
      <c r="BD5" s="14">
        <v>2</v>
      </c>
      <c r="BE5" s="14"/>
      <c r="BF5" s="14">
        <v>0</v>
      </c>
      <c r="BG5" s="24">
        <v>20</v>
      </c>
      <c r="BH5" s="33"/>
      <c r="BI5" s="20"/>
      <c r="BJ5" s="14"/>
      <c r="BK5" s="14"/>
      <c r="BL5" s="14"/>
      <c r="BM5" s="14"/>
      <c r="BN5" s="14"/>
      <c r="BO5" s="14"/>
      <c r="BP5" s="24">
        <v>0</v>
      </c>
      <c r="BQ5" s="33"/>
      <c r="BS5" s="5">
        <v>1</v>
      </c>
      <c r="BY5" s="5">
        <v>1</v>
      </c>
    </row>
    <row r="6" ht="29" customHeight="1" spans="1:77">
      <c r="A6" s="13">
        <v>45385</v>
      </c>
      <c r="B6" s="15"/>
      <c r="C6" s="15"/>
      <c r="D6" s="15" t="str">
        <f>_xlfn.DISPIMG("ID_A736116E492D4085B68813A6F7184CA9",1)</f>
        <v>=DISPIMG("ID_A736116E492D4085B68813A6F7184CA9",1)</v>
      </c>
      <c r="E6" s="15"/>
      <c r="F6" s="15"/>
      <c r="G6" s="14" t="s">
        <v>41</v>
      </c>
      <c r="H6" s="15" t="s">
        <v>186</v>
      </c>
      <c r="I6" s="15" t="s">
        <v>189</v>
      </c>
      <c r="J6" s="15" t="s">
        <v>190</v>
      </c>
      <c r="K6" s="15" t="e">
        <v>#N/A</v>
      </c>
      <c r="L6" s="15" t="e">
        <v>#N/A</v>
      </c>
      <c r="M6" s="15" t="e">
        <v>#N/A</v>
      </c>
      <c r="N6" s="21" t="e">
        <v>#N/A</v>
      </c>
      <c r="O6" s="22"/>
      <c r="P6" s="23"/>
      <c r="Q6" s="15">
        <v>28</v>
      </c>
      <c r="R6" s="15">
        <v>29</v>
      </c>
      <c r="S6" s="15">
        <v>12</v>
      </c>
      <c r="T6" s="15"/>
      <c r="U6" s="15"/>
      <c r="V6" s="15"/>
      <c r="W6" s="25">
        <v>69</v>
      </c>
      <c r="X6" s="21"/>
      <c r="Y6" s="23"/>
      <c r="Z6" s="15"/>
      <c r="AA6" s="15"/>
      <c r="AB6" s="15"/>
      <c r="AC6" s="15"/>
      <c r="AD6" s="15"/>
      <c r="AE6" s="15"/>
      <c r="AF6" s="25">
        <v>0</v>
      </c>
      <c r="AG6" s="21"/>
      <c r="AH6" s="23"/>
      <c r="AI6" s="15">
        <v>3</v>
      </c>
      <c r="AJ6" s="15">
        <v>7</v>
      </c>
      <c r="AK6" s="15">
        <v>4</v>
      </c>
      <c r="AL6" s="15"/>
      <c r="AM6" s="15"/>
      <c r="AN6" s="15"/>
      <c r="AO6" s="25">
        <v>14</v>
      </c>
      <c r="AP6" s="31"/>
      <c r="AQ6" s="23">
        <v>0</v>
      </c>
      <c r="AR6" s="15">
        <v>21</v>
      </c>
      <c r="AS6" s="15">
        <v>19</v>
      </c>
      <c r="AT6" s="15">
        <v>7</v>
      </c>
      <c r="AU6" s="15"/>
      <c r="AV6" s="15"/>
      <c r="AW6" s="15"/>
      <c r="AX6" s="25">
        <v>47</v>
      </c>
      <c r="AY6" s="34"/>
      <c r="AZ6" s="20">
        <v>0</v>
      </c>
      <c r="BA6" s="14">
        <v>3</v>
      </c>
      <c r="BB6" s="14">
        <v>3</v>
      </c>
      <c r="BC6" s="14">
        <v>1</v>
      </c>
      <c r="BD6" s="14">
        <v>0</v>
      </c>
      <c r="BE6" s="14"/>
      <c r="BF6" s="14">
        <v>0</v>
      </c>
      <c r="BG6" s="24">
        <v>7</v>
      </c>
      <c r="BH6" s="33"/>
      <c r="BI6" s="20"/>
      <c r="BJ6" s="14"/>
      <c r="BK6" s="14"/>
      <c r="BL6" s="14"/>
      <c r="BM6" s="14"/>
      <c r="BN6" s="14"/>
      <c r="BO6" s="14"/>
      <c r="BP6" s="24">
        <v>0</v>
      </c>
      <c r="BQ6" s="33"/>
      <c r="BS6" s="5">
        <v>1</v>
      </c>
      <c r="BY6" s="5">
        <v>1</v>
      </c>
    </row>
    <row r="7" ht="29" customHeight="1" spans="1:77">
      <c r="A7" s="13">
        <v>45385</v>
      </c>
      <c r="B7" s="15"/>
      <c r="C7" s="15"/>
      <c r="D7" s="15" t="str">
        <f>_xlfn.DISPIMG("ID_D1E188E91FC64A938B7438148043406A",1)</f>
        <v>=DISPIMG("ID_D1E188E91FC64A938B7438148043406A",1)</v>
      </c>
      <c r="E7" s="15"/>
      <c r="F7" s="15"/>
      <c r="G7" s="14" t="s">
        <v>42</v>
      </c>
      <c r="H7" s="15" t="s">
        <v>186</v>
      </c>
      <c r="I7" s="15" t="s">
        <v>191</v>
      </c>
      <c r="J7" s="15" t="s">
        <v>192</v>
      </c>
      <c r="K7" s="15" t="e">
        <v>#N/A</v>
      </c>
      <c r="L7" s="15" t="s">
        <v>193</v>
      </c>
      <c r="M7" s="15" t="s">
        <v>194</v>
      </c>
      <c r="N7" s="21">
        <v>4</v>
      </c>
      <c r="O7" s="22"/>
      <c r="P7" s="23">
        <v>18</v>
      </c>
      <c r="Q7" s="15">
        <v>60</v>
      </c>
      <c r="R7" s="15">
        <v>58</v>
      </c>
      <c r="S7" s="15">
        <v>25</v>
      </c>
      <c r="T7" s="15">
        <v>5</v>
      </c>
      <c r="U7" s="15"/>
      <c r="V7" s="15"/>
      <c r="W7" s="25">
        <v>166</v>
      </c>
      <c r="X7" s="21"/>
      <c r="Y7" s="23"/>
      <c r="Z7" s="15"/>
      <c r="AA7" s="15"/>
      <c r="AB7" s="15"/>
      <c r="AC7" s="15"/>
      <c r="AD7" s="15"/>
      <c r="AE7" s="15"/>
      <c r="AF7" s="25">
        <v>0</v>
      </c>
      <c r="AG7" s="21"/>
      <c r="AH7" s="23"/>
      <c r="AI7" s="15"/>
      <c r="AJ7" s="15"/>
      <c r="AK7" s="15"/>
      <c r="AL7" s="15"/>
      <c r="AM7" s="15"/>
      <c r="AN7" s="15"/>
      <c r="AO7" s="25">
        <v>0</v>
      </c>
      <c r="AP7" s="31"/>
      <c r="AQ7" s="23">
        <v>10</v>
      </c>
      <c r="AR7" s="15">
        <v>28</v>
      </c>
      <c r="AS7" s="15">
        <v>26</v>
      </c>
      <c r="AT7" s="15">
        <v>14</v>
      </c>
      <c r="AU7" s="15">
        <v>2</v>
      </c>
      <c r="AV7" s="15"/>
      <c r="AW7" s="15"/>
      <c r="AX7" s="25">
        <v>80</v>
      </c>
      <c r="AY7" s="34"/>
      <c r="AZ7" s="20">
        <v>8</v>
      </c>
      <c r="BA7" s="14">
        <v>31</v>
      </c>
      <c r="BB7" s="14">
        <v>32</v>
      </c>
      <c r="BC7" s="14">
        <v>11</v>
      </c>
      <c r="BD7" s="14">
        <v>3</v>
      </c>
      <c r="BE7" s="14"/>
      <c r="BF7" s="14">
        <v>0</v>
      </c>
      <c r="BG7" s="24">
        <v>85</v>
      </c>
      <c r="BH7" s="33"/>
      <c r="BI7" s="20"/>
      <c r="BJ7" s="14"/>
      <c r="BK7" s="14"/>
      <c r="BL7" s="14"/>
      <c r="BM7" s="14"/>
      <c r="BN7" s="14"/>
      <c r="BO7" s="14"/>
      <c r="BP7" s="24">
        <v>0</v>
      </c>
      <c r="BQ7" s="33"/>
      <c r="BS7" s="5">
        <v>1</v>
      </c>
      <c r="BY7" s="5">
        <v>1</v>
      </c>
    </row>
    <row r="8" ht="29" customHeight="1" spans="1:77">
      <c r="A8" s="13">
        <v>45385</v>
      </c>
      <c r="B8" s="15"/>
      <c r="C8" s="15"/>
      <c r="D8" s="15" t="str">
        <f>_xlfn.DISPIMG("ID_D1E188E91FC64A938B7438148043406A",1)</f>
        <v>=DISPIMG("ID_D1E188E91FC64A938B7438148043406A",1)</v>
      </c>
      <c r="E8" s="15"/>
      <c r="F8" s="15"/>
      <c r="G8" s="16" t="s">
        <v>42</v>
      </c>
      <c r="H8" s="15" t="s">
        <v>186</v>
      </c>
      <c r="I8" s="15" t="s">
        <v>191</v>
      </c>
      <c r="J8" s="15" t="s">
        <v>192</v>
      </c>
      <c r="K8" s="15" t="e">
        <v>#N/A</v>
      </c>
      <c r="L8" s="15" t="s">
        <v>193</v>
      </c>
      <c r="M8" s="15" t="s">
        <v>194</v>
      </c>
      <c r="N8" s="21">
        <v>4</v>
      </c>
      <c r="O8" s="22"/>
      <c r="P8" s="23"/>
      <c r="Q8" s="15">
        <v>11</v>
      </c>
      <c r="R8" s="15">
        <v>10</v>
      </c>
      <c r="S8" s="15"/>
      <c r="T8" s="15"/>
      <c r="U8" s="15"/>
      <c r="V8" s="15"/>
      <c r="W8" s="25">
        <v>21</v>
      </c>
      <c r="X8" s="21" t="s">
        <v>195</v>
      </c>
      <c r="Y8" s="23"/>
      <c r="Z8" s="15"/>
      <c r="AA8" s="15"/>
      <c r="AB8" s="15"/>
      <c r="AC8" s="15"/>
      <c r="AD8" s="15"/>
      <c r="AE8" s="15"/>
      <c r="AF8" s="25">
        <v>0</v>
      </c>
      <c r="AG8" s="21"/>
      <c r="AH8" s="23"/>
      <c r="AI8" s="15"/>
      <c r="AJ8" s="15"/>
      <c r="AK8" s="15"/>
      <c r="AL8" s="15"/>
      <c r="AM8" s="15"/>
      <c r="AN8" s="15"/>
      <c r="AO8" s="25">
        <v>0</v>
      </c>
      <c r="AP8" s="31"/>
      <c r="AQ8" s="23"/>
      <c r="AR8" s="15">
        <v>11</v>
      </c>
      <c r="AS8" s="15">
        <v>10</v>
      </c>
      <c r="AT8" s="15"/>
      <c r="AU8" s="15"/>
      <c r="AV8" s="15"/>
      <c r="AW8" s="15"/>
      <c r="AX8" s="25">
        <v>21</v>
      </c>
      <c r="AY8" s="34"/>
      <c r="AZ8" s="20">
        <v>0</v>
      </c>
      <c r="BA8" s="14">
        <v>0</v>
      </c>
      <c r="BB8" s="14">
        <v>0</v>
      </c>
      <c r="BC8" s="14">
        <v>0</v>
      </c>
      <c r="BD8" s="14">
        <v>0</v>
      </c>
      <c r="BE8" s="14"/>
      <c r="BF8" s="14">
        <v>0</v>
      </c>
      <c r="BG8" s="24">
        <v>0</v>
      </c>
      <c r="BH8" s="33"/>
      <c r="BI8" s="20"/>
      <c r="BJ8" s="14"/>
      <c r="BK8" s="14"/>
      <c r="BL8" s="14"/>
      <c r="BM8" s="14"/>
      <c r="BN8" s="14"/>
      <c r="BO8" s="14"/>
      <c r="BP8" s="24">
        <v>0</v>
      </c>
      <c r="BQ8" s="33"/>
      <c r="BY8" s="5">
        <v>0</v>
      </c>
    </row>
    <row r="9" ht="29" customHeight="1" spans="1:69">
      <c r="A9" s="13"/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4"/>
      <c r="BB9" s="14"/>
      <c r="BC9" s="14"/>
      <c r="BD9" s="14"/>
      <c r="BE9" s="14"/>
      <c r="BF9" s="14"/>
      <c r="BG9" s="24"/>
      <c r="BH9" s="33"/>
      <c r="BI9" s="20"/>
      <c r="BJ9" s="14"/>
      <c r="BK9" s="14"/>
      <c r="BL9" s="14"/>
      <c r="BM9" s="14"/>
      <c r="BN9" s="14"/>
      <c r="BO9" s="14"/>
      <c r="BP9" s="24"/>
      <c r="BQ9" s="33"/>
    </row>
    <row r="10" ht="29" customHeight="1" spans="1:69">
      <c r="A10" s="13"/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4"/>
      <c r="BB10" s="14"/>
      <c r="BC10" s="14"/>
      <c r="BD10" s="14"/>
      <c r="BE10" s="14"/>
      <c r="BF10" s="14"/>
      <c r="BG10" s="24"/>
      <c r="BH10" s="33"/>
      <c r="BI10" s="20"/>
      <c r="BJ10" s="14"/>
      <c r="BK10" s="14"/>
      <c r="BL10" s="14"/>
      <c r="BM10" s="14"/>
      <c r="BN10" s="14"/>
      <c r="BO10" s="14"/>
      <c r="BP10" s="24"/>
      <c r="BQ10" s="33"/>
    </row>
    <row r="11" ht="29" customHeight="1" spans="1:69">
      <c r="A11" s="13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4"/>
      <c r="BB11" s="14"/>
      <c r="BC11" s="14"/>
      <c r="BD11" s="14"/>
      <c r="BE11" s="14"/>
      <c r="BF11" s="14"/>
      <c r="BG11" s="24"/>
      <c r="BH11" s="33"/>
      <c r="BI11" s="20"/>
      <c r="BJ11" s="14"/>
      <c r="BK11" s="14"/>
      <c r="BL11" s="14"/>
      <c r="BM11" s="14"/>
      <c r="BN11" s="14"/>
      <c r="BO11" s="14"/>
      <c r="BP11" s="24"/>
      <c r="BQ11" s="33"/>
    </row>
    <row r="12" ht="29" customHeight="1" spans="1:69">
      <c r="A12" s="13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4"/>
      <c r="BB12" s="14"/>
      <c r="BC12" s="14"/>
      <c r="BD12" s="14"/>
      <c r="BE12" s="14"/>
      <c r="BF12" s="14"/>
      <c r="BG12" s="24"/>
      <c r="BH12" s="33"/>
      <c r="BI12" s="20"/>
      <c r="BJ12" s="14"/>
      <c r="BK12" s="14"/>
      <c r="BL12" s="14"/>
      <c r="BM12" s="14"/>
      <c r="BN12" s="14"/>
      <c r="BO12" s="14"/>
      <c r="BP12" s="24"/>
      <c r="BQ12" s="33"/>
    </row>
    <row r="13" ht="29" customHeight="1" spans="1:69">
      <c r="A13" s="13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4"/>
      <c r="BB13" s="14"/>
      <c r="BC13" s="14"/>
      <c r="BD13" s="14"/>
      <c r="BE13" s="14"/>
      <c r="BF13" s="14"/>
      <c r="BG13" s="24"/>
      <c r="BH13" s="33"/>
      <c r="BI13" s="20"/>
      <c r="BJ13" s="14"/>
      <c r="BK13" s="14"/>
      <c r="BL13" s="14"/>
      <c r="BM13" s="14"/>
      <c r="BN13" s="14"/>
      <c r="BO13" s="14"/>
      <c r="BP13" s="24"/>
      <c r="BQ13" s="33"/>
    </row>
    <row r="14" ht="29" customHeight="1" spans="1:69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4"/>
      <c r="BB14" s="14"/>
      <c r="BC14" s="14"/>
      <c r="BD14" s="14"/>
      <c r="BE14" s="14"/>
      <c r="BF14" s="14"/>
      <c r="BG14" s="24"/>
      <c r="BH14" s="33"/>
      <c r="BI14" s="20"/>
      <c r="BJ14" s="14"/>
      <c r="BK14" s="14"/>
      <c r="BL14" s="14"/>
      <c r="BM14" s="14"/>
      <c r="BN14" s="14"/>
      <c r="BO14" s="14"/>
      <c r="BP14" s="24"/>
      <c r="BQ14" s="33"/>
    </row>
    <row r="15" ht="29" customHeight="1" spans="1:69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4"/>
      <c r="BB15" s="14"/>
      <c r="BC15" s="14"/>
      <c r="BD15" s="14"/>
      <c r="BE15" s="14"/>
      <c r="BF15" s="14"/>
      <c r="BG15" s="24"/>
      <c r="BH15" s="33"/>
      <c r="BI15" s="20"/>
      <c r="BJ15" s="14"/>
      <c r="BK15" s="14"/>
      <c r="BL15" s="14"/>
      <c r="BM15" s="14"/>
      <c r="BN15" s="14"/>
      <c r="BO15" s="14"/>
      <c r="BP15" s="24"/>
      <c r="BQ15" s="33"/>
    </row>
    <row r="16" ht="29" customHeight="1" spans="1:69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4"/>
      <c r="BB16" s="14"/>
      <c r="BC16" s="14"/>
      <c r="BD16" s="14"/>
      <c r="BE16" s="14"/>
      <c r="BF16" s="14"/>
      <c r="BG16" s="24"/>
      <c r="BH16" s="33"/>
      <c r="BI16" s="20"/>
      <c r="BJ16" s="14"/>
      <c r="BK16" s="14"/>
      <c r="BL16" s="14"/>
      <c r="BM16" s="14"/>
      <c r="BN16" s="14"/>
      <c r="BO16" s="14"/>
      <c r="BP16" s="24"/>
      <c r="BQ16" s="33"/>
    </row>
    <row r="17" ht="29" customHeight="1" spans="1:69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4"/>
      <c r="BB17" s="14"/>
      <c r="BC17" s="14"/>
      <c r="BD17" s="14"/>
      <c r="BE17" s="14"/>
      <c r="BF17" s="14"/>
      <c r="BG17" s="24"/>
      <c r="BH17" s="33"/>
      <c r="BI17" s="20"/>
      <c r="BJ17" s="14"/>
      <c r="BK17" s="14"/>
      <c r="BL17" s="14"/>
      <c r="BM17" s="14"/>
      <c r="BN17" s="14"/>
      <c r="BO17" s="14"/>
      <c r="BP17" s="24"/>
      <c r="BQ17" s="33"/>
    </row>
    <row r="18" ht="29" customHeight="1" spans="1:69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4"/>
      <c r="BB18" s="14"/>
      <c r="BC18" s="14"/>
      <c r="BD18" s="14"/>
      <c r="BE18" s="14"/>
      <c r="BF18" s="14"/>
      <c r="BG18" s="24"/>
      <c r="BH18" s="33"/>
      <c r="BI18" s="20"/>
      <c r="BJ18" s="14"/>
      <c r="BK18" s="14"/>
      <c r="BL18" s="14"/>
      <c r="BM18" s="14"/>
      <c r="BN18" s="14"/>
      <c r="BO18" s="14"/>
      <c r="BP18" s="24"/>
      <c r="BQ18" s="33"/>
    </row>
    <row r="19" ht="29" customHeight="1" spans="1:69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4"/>
      <c r="BB19" s="14"/>
      <c r="BC19" s="14"/>
      <c r="BD19" s="14"/>
      <c r="BE19" s="14"/>
      <c r="BF19" s="14"/>
      <c r="BG19" s="24"/>
      <c r="BH19" s="33"/>
      <c r="BI19" s="20"/>
      <c r="BJ19" s="14"/>
      <c r="BK19" s="14"/>
      <c r="BL19" s="14"/>
      <c r="BM19" s="14"/>
      <c r="BN19" s="14"/>
      <c r="BO19" s="14"/>
      <c r="BP19" s="24"/>
      <c r="BQ19" s="33"/>
    </row>
    <row r="20" ht="29" customHeight="1" spans="1:69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4"/>
      <c r="BB20" s="14"/>
      <c r="BC20" s="14"/>
      <c r="BD20" s="14"/>
      <c r="BE20" s="14"/>
      <c r="BF20" s="14"/>
      <c r="BG20" s="24"/>
      <c r="BH20" s="33"/>
      <c r="BI20" s="20"/>
      <c r="BJ20" s="14"/>
      <c r="BK20" s="14"/>
      <c r="BL20" s="14"/>
      <c r="BM20" s="14"/>
      <c r="BN20" s="14"/>
      <c r="BO20" s="14"/>
      <c r="BP20" s="24"/>
      <c r="BQ20" s="33"/>
    </row>
    <row r="21" ht="29" customHeight="1" spans="1:69">
      <c r="A21" s="1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4"/>
      <c r="BB21" s="14"/>
      <c r="BC21" s="14"/>
      <c r="BD21" s="14"/>
      <c r="BE21" s="14"/>
      <c r="BF21" s="14"/>
      <c r="BG21" s="24"/>
      <c r="BH21" s="33"/>
      <c r="BI21" s="20"/>
      <c r="BJ21" s="14"/>
      <c r="BK21" s="14"/>
      <c r="BL21" s="14"/>
      <c r="BM21" s="14"/>
      <c r="BN21" s="14"/>
      <c r="BO21" s="14"/>
      <c r="BP21" s="24"/>
      <c r="BQ21" s="33"/>
    </row>
    <row r="22" ht="29" customHeight="1" spans="1:69">
      <c r="A22" s="1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4"/>
      <c r="BB22" s="14"/>
      <c r="BC22" s="14"/>
      <c r="BD22" s="14"/>
      <c r="BE22" s="14"/>
      <c r="BF22" s="14"/>
      <c r="BG22" s="24"/>
      <c r="BH22" s="33"/>
      <c r="BI22" s="20"/>
      <c r="BJ22" s="14"/>
      <c r="BK22" s="14"/>
      <c r="BL22" s="14"/>
      <c r="BM22" s="14"/>
      <c r="BN22" s="14"/>
      <c r="BO22" s="14"/>
      <c r="BP22" s="24"/>
      <c r="BQ22" s="33"/>
    </row>
    <row r="23" ht="29" customHeight="1" spans="1:69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4"/>
      <c r="BB23" s="14"/>
      <c r="BC23" s="14"/>
      <c r="BD23" s="14"/>
      <c r="BE23" s="14"/>
      <c r="BF23" s="14"/>
      <c r="BG23" s="24"/>
      <c r="BH23" s="33"/>
      <c r="BI23" s="20"/>
      <c r="BJ23" s="14"/>
      <c r="BK23" s="14"/>
      <c r="BL23" s="14"/>
      <c r="BM23" s="14"/>
      <c r="BN23" s="14"/>
      <c r="BO23" s="14"/>
      <c r="BP23" s="24"/>
      <c r="BQ23" s="33"/>
    </row>
    <row r="24" ht="29" customHeight="1" spans="1:69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4"/>
      <c r="BB24" s="14"/>
      <c r="BC24" s="14"/>
      <c r="BD24" s="14"/>
      <c r="BE24" s="14"/>
      <c r="BF24" s="14"/>
      <c r="BG24" s="24"/>
      <c r="BH24" s="33"/>
      <c r="BI24" s="20"/>
      <c r="BJ24" s="14"/>
      <c r="BK24" s="14"/>
      <c r="BL24" s="14"/>
      <c r="BM24" s="14"/>
      <c r="BN24" s="14"/>
      <c r="BO24" s="14"/>
      <c r="BP24" s="24"/>
      <c r="BQ24" s="33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2" t="s">
        <v>196</v>
      </c>
    </row>
    <row r="17" spans="1:1">
      <c r="A17" s="2" t="s">
        <v>197</v>
      </c>
    </row>
    <row r="18" spans="1:1">
      <c r="A18" s="2" t="s">
        <v>198</v>
      </c>
    </row>
    <row r="19" spans="1:1">
      <c r="A19" s="2" t="s">
        <v>199</v>
      </c>
    </row>
    <row r="32" spans="1:1">
      <c r="A32" s="2" t="s">
        <v>200</v>
      </c>
    </row>
    <row r="53" spans="1:1">
      <c r="A53" s="2" t="s">
        <v>201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1"/>
    </sheetView>
  </sheetViews>
  <sheetFormatPr defaultColWidth="9.23076923076923" defaultRowHeight="16.5"/>
  <cols>
    <col min="1" max="1" width="20.461538461538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>
        <v>14</v>
      </c>
      <c r="F1" s="1" t="s">
        <v>19</v>
      </c>
      <c r="G1" s="1"/>
      <c r="H1" s="1" t="s">
        <v>20</v>
      </c>
      <c r="I1" s="1" t="s">
        <v>21</v>
      </c>
    </row>
    <row r="2" spans="1:9">
      <c r="A2" s="1" t="s">
        <v>15</v>
      </c>
      <c r="B2" s="1" t="s">
        <v>16</v>
      </c>
      <c r="C2" s="1" t="s">
        <v>17</v>
      </c>
      <c r="D2" s="1" t="s">
        <v>22</v>
      </c>
      <c r="E2" s="1">
        <v>26</v>
      </c>
      <c r="F2" s="1" t="s">
        <v>19</v>
      </c>
      <c r="G2" s="1"/>
      <c r="H2" s="1" t="s">
        <v>20</v>
      </c>
      <c r="I2" s="1" t="s">
        <v>21</v>
      </c>
    </row>
    <row r="3" spans="1:9">
      <c r="A3" s="1" t="s">
        <v>15</v>
      </c>
      <c r="B3" s="1" t="s">
        <v>16</v>
      </c>
      <c r="C3" s="1" t="s">
        <v>17</v>
      </c>
      <c r="D3" s="1" t="s">
        <v>23</v>
      </c>
      <c r="E3" s="1">
        <v>28</v>
      </c>
      <c r="F3" s="1" t="s">
        <v>19</v>
      </c>
      <c r="G3" s="1"/>
      <c r="H3" s="1" t="s">
        <v>20</v>
      </c>
      <c r="I3" s="1" t="s">
        <v>21</v>
      </c>
    </row>
    <row r="4" spans="1:9">
      <c r="A4" s="1" t="s">
        <v>15</v>
      </c>
      <c r="B4" s="1" t="s">
        <v>16</v>
      </c>
      <c r="C4" s="1" t="s">
        <v>17</v>
      </c>
      <c r="D4" s="1" t="s">
        <v>24</v>
      </c>
      <c r="E4" s="1">
        <v>2</v>
      </c>
      <c r="F4" s="1" t="s">
        <v>19</v>
      </c>
      <c r="G4" s="1"/>
      <c r="H4" s="1" t="s">
        <v>20</v>
      </c>
      <c r="I4" s="1" t="s">
        <v>21</v>
      </c>
    </row>
    <row r="5" spans="1:9">
      <c r="A5" s="1" t="s">
        <v>15</v>
      </c>
      <c r="B5" s="1" t="s">
        <v>16</v>
      </c>
      <c r="C5" s="1" t="s">
        <v>17</v>
      </c>
      <c r="D5" s="1" t="s">
        <v>25</v>
      </c>
      <c r="E5" s="1">
        <v>10</v>
      </c>
      <c r="F5" s="1" t="s">
        <v>19</v>
      </c>
      <c r="G5" s="1"/>
      <c r="H5" s="1" t="s">
        <v>20</v>
      </c>
      <c r="I5" s="1" t="s">
        <v>21</v>
      </c>
    </row>
    <row r="6" spans="1:9">
      <c r="A6" s="1" t="s">
        <v>15</v>
      </c>
      <c r="B6" s="1" t="s">
        <v>26</v>
      </c>
      <c r="C6" s="1" t="s">
        <v>17</v>
      </c>
      <c r="D6" s="1" t="s">
        <v>18</v>
      </c>
      <c r="E6" s="1">
        <v>11</v>
      </c>
      <c r="F6" s="1" t="s">
        <v>19</v>
      </c>
      <c r="G6" s="1"/>
      <c r="H6" s="1" t="s">
        <v>20</v>
      </c>
      <c r="I6" s="1" t="s">
        <v>27</v>
      </c>
    </row>
    <row r="7" spans="1:9">
      <c r="A7" s="1" t="s">
        <v>15</v>
      </c>
      <c r="B7" s="1" t="s">
        <v>26</v>
      </c>
      <c r="C7" s="1" t="s">
        <v>17</v>
      </c>
      <c r="D7" s="1" t="s">
        <v>22</v>
      </c>
      <c r="E7" s="1">
        <v>32</v>
      </c>
      <c r="F7" s="1" t="s">
        <v>19</v>
      </c>
      <c r="G7" s="1"/>
      <c r="H7" s="1" t="s">
        <v>20</v>
      </c>
      <c r="I7" s="1" t="s">
        <v>27</v>
      </c>
    </row>
    <row r="8" spans="1:9">
      <c r="A8" s="1" t="s">
        <v>15</v>
      </c>
      <c r="B8" s="1" t="s">
        <v>26</v>
      </c>
      <c r="C8" s="1" t="s">
        <v>17</v>
      </c>
      <c r="D8" s="1" t="s">
        <v>23</v>
      </c>
      <c r="E8" s="1">
        <v>31</v>
      </c>
      <c r="F8" s="1" t="s">
        <v>19</v>
      </c>
      <c r="G8" s="1"/>
      <c r="H8" s="1" t="s">
        <v>20</v>
      </c>
      <c r="I8" s="1" t="s">
        <v>27</v>
      </c>
    </row>
    <row r="9" spans="1:9">
      <c r="A9" s="1" t="s">
        <v>15</v>
      </c>
      <c r="B9" s="1" t="s">
        <v>26</v>
      </c>
      <c r="C9" s="1" t="s">
        <v>17</v>
      </c>
      <c r="D9" s="1" t="s">
        <v>24</v>
      </c>
      <c r="E9" s="1">
        <v>3</v>
      </c>
      <c r="F9" s="1" t="s">
        <v>19</v>
      </c>
      <c r="G9" s="1"/>
      <c r="H9" s="1" t="s">
        <v>20</v>
      </c>
      <c r="I9" s="1" t="s">
        <v>27</v>
      </c>
    </row>
    <row r="10" spans="1:9">
      <c r="A10" s="1" t="s">
        <v>15</v>
      </c>
      <c r="B10" s="1" t="s">
        <v>26</v>
      </c>
      <c r="C10" s="1" t="s">
        <v>17</v>
      </c>
      <c r="D10" s="1" t="s">
        <v>25</v>
      </c>
      <c r="E10" s="1">
        <v>8</v>
      </c>
      <c r="F10" s="1" t="s">
        <v>19</v>
      </c>
      <c r="G10" s="1"/>
      <c r="H10" s="1" t="s">
        <v>20</v>
      </c>
      <c r="I10" s="1" t="s">
        <v>27</v>
      </c>
    </row>
    <row r="11" spans="1:9">
      <c r="A11" s="1" t="s">
        <v>15</v>
      </c>
      <c r="B11" s="1" t="s">
        <v>28</v>
      </c>
      <c r="C11" s="1" t="s">
        <v>17</v>
      </c>
      <c r="D11" s="1" t="s">
        <v>23</v>
      </c>
      <c r="E11" s="1">
        <v>1</v>
      </c>
      <c r="F11" s="1" t="s">
        <v>19</v>
      </c>
      <c r="G11" s="1"/>
      <c r="H11" s="1" t="s">
        <v>20</v>
      </c>
      <c r="I11" s="1" t="s">
        <v>27</v>
      </c>
    </row>
    <row r="12" spans="1:9">
      <c r="A12" s="1" t="s">
        <v>44</v>
      </c>
      <c r="B12" s="1" t="s">
        <v>16</v>
      </c>
      <c r="C12" s="1" t="s">
        <v>17</v>
      </c>
      <c r="D12" s="1" t="s">
        <v>23</v>
      </c>
      <c r="E12" s="1">
        <v>11</v>
      </c>
      <c r="F12" s="1" t="s">
        <v>19</v>
      </c>
      <c r="G12" s="1"/>
      <c r="H12" s="1" t="s">
        <v>20</v>
      </c>
      <c r="I12" s="1" t="s">
        <v>21</v>
      </c>
    </row>
    <row r="13" spans="1:9">
      <c r="A13" s="1" t="s">
        <v>44</v>
      </c>
      <c r="B13" s="1" t="s">
        <v>16</v>
      </c>
      <c r="C13" s="1" t="s">
        <v>17</v>
      </c>
      <c r="D13" s="1" t="s">
        <v>22</v>
      </c>
      <c r="E13" s="1">
        <v>10</v>
      </c>
      <c r="F13" s="1" t="s">
        <v>19</v>
      </c>
      <c r="G13" s="1"/>
      <c r="H13" s="1" t="s">
        <v>20</v>
      </c>
      <c r="I13" s="1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