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<sst xmlns="http://schemas.openxmlformats.org/spreadsheetml/2006/main" count="995" uniqueCount="172">
  <si>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</si>
  <si>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</si>
  <si>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</si>
  <si>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</si>
  <si>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</si>
  <si>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</si>
  <si>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</si>
  <si>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</si>
  <si>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</si>
  <si>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</si>
  <si>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</si>
  <si>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</si>
  <si>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</si>
  <si>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</si>
  <si>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</si>
  <si>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RY20240403001</t>
  </si>
  <si>
    <t>香港仓</t>
  </si>
  <si>
    <t>CW502KW0417</t>
  </si>
  <si>
    <t>CW502KW0417B0L</t>
  </si>
  <si>
    <t>正品</t>
  </si>
  <si>
    <t>2024-04-03</t>
  </si>
  <si>
    <t>香港</t>
  </si>
  <si>
    <t>CW502KW0417B0M</t>
  </si>
  <si>
    <t>CW502KW0417B0S</t>
  </si>
  <si>
    <t>CW502KW0417B0XL</t>
  </si>
  <si>
    <t>南浦正品仓</t>
  </si>
  <si>
    <t>广州</t>
  </si>
  <si>
    <t>大货样衣仓</t>
  </si>
  <si>
    <t>广州期货仓</t>
  </si>
  <si>
    <t>RY20240403002</t>
  </si>
  <si>
    <t>CW501KT0375</t>
  </si>
  <si>
    <t>CW501KT0375B0L</t>
  </si>
  <si>
    <t>CW501KT0375B0M</t>
  </si>
  <si>
    <t>CW501KT0375B0S</t>
  </si>
  <si>
    <t>CW501KT0375B0XS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</si>
  <si>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</si>
  <si>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</si>
  <si>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</si>
  <si>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</si>
  <si>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</si>
  <si>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</si>
  <si>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CW502KW0417B0</t>
  </si>
  <si>
    <t>L</t>
  </si>
  <si>
    <t>M</t>
  </si>
  <si>
    <t>S</t>
  </si>
  <si>
    <t>XL</t>
  </si>
  <si>
    <t>CW501KT0375B0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</si>
  <si>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</si>
  <si>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</si>
  <si>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</si>
  <si>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</si>
  <si>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</si>
  <si>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</si>
  <si>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</si>
  <si>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</si>
  <si>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</si>
  <si>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</si>
  <si>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</si>
  <si>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</si>
  <si>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</si>
  <si>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</si>
  <si>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</si>
  <si>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</si>
  <si>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</si>
  <si>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</si>
  <si>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</si>
  <si>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</si>
  <si>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</si>
  <si>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</si>
  <si>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</si>
  <si>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</si>
  <si>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</si>
  <si>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</si>
  <si>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</si>
  <si>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</si>
  <si>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</si>
  <si>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</si>
  <si>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</si>
  <si>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中正</t>
  </si>
  <si>
    <t>400002</t>
  </si>
  <si>
    <t>220</t>
  </si>
  <si>
    <t>4400</t>
  </si>
  <si>
    <t>全时段</t>
  </si>
  <si>
    <t>MO20240227004</t>
  </si>
  <si>
    <t>CHESTER CHARLES</t>
  </si>
  <si>
    <t>首单</t>
  </si>
  <si>
    <t>正黑</t>
  </si>
  <si>
    <t>张春菊</t>
  </si>
  <si>
    <t>6820</t>
  </si>
  <si>
    <t>8580</t>
  </si>
  <si>
    <t>2420</t>
  </si>
  <si>
    <t>女装毛织开衫</t>
  </si>
  <si>
    <t>同发</t>
  </si>
  <si>
    <t>400087</t>
  </si>
  <si>
    <t>298</t>
  </si>
  <si>
    <t>4768</t>
  </si>
  <si>
    <t>MO20240126003</t>
  </si>
  <si>
    <t>11622</t>
  </si>
  <si>
    <t>14900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</si>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</sst>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652777778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17866607118B4791ABC95B26C70B3544&quot;,1)"/>
        <s v="=DISPIMG(&quot;ID_BB2405463DD748BF8F290F69DCD587F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4">
        <s v="货号"/>
        <s v="CW502KW0417B0"/>
        <s v="CW501KT0375B0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6"/>
      </sharedItems>
    </cacheField>
    <cacheField name="S" numFmtId="0">
      <sharedItems containsBlank="1" containsNumber="1" containsInteger="1" containsMixedTypes="1" count="4">
        <s v="S"/>
        <n v="39"/>
        <n v="50"/>
        <m/>
      </sharedItems>
    </cacheField>
    <cacheField name="M" numFmtId="0">
      <sharedItems containsBlank="1" containsNumber="1" containsInteger="1" containsMixedTypes="1" count="4">
        <s v="M"/>
        <n v="31"/>
        <n v="39"/>
        <m/>
      </sharedItems>
    </cacheField>
    <cacheField name="L" numFmtId="0">
      <sharedItems containsBlank="1" containsNumber="1" containsInteger="1" containsMixedTypes="1" count="4">
        <s v="L"/>
        <n v="20"/>
        <n v="16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1"/>
        <n v="121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4">
        <s v="S"/>
        <n v="5"/>
        <n v="0"/>
        <m/>
      </sharedItems>
    </cacheField>
    <cacheField name="广州期货仓M" numFmtId="0">
      <sharedItems containsBlank="1" containsNumber="1" containsInteger="1" containsMixedTypes="1" count="4">
        <s v="M"/>
        <n v="9"/>
        <n v="8"/>
        <m/>
      </sharedItems>
    </cacheField>
    <cacheField name="广州期货仓L" numFmtId="0">
      <sharedItems containsBlank="1" containsNumber="1" containsInteger="1" containsMixedTypes="1" count="4">
        <s v="L"/>
        <n v="6"/>
        <n v="9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20"/>
        <n v="17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11"/>
        <m/>
      </sharedItems>
    </cacheField>
    <cacheField name="香港仓S" numFmtId="0">
      <sharedItems containsBlank="1" containsNumber="1" containsInteger="1" containsMixedTypes="1" count="4">
        <s v="S"/>
        <n v="27"/>
        <n v="34"/>
        <m/>
      </sharedItems>
    </cacheField>
    <cacheField name="香港仓M" numFmtId="0">
      <sharedItems containsBlank="1" containsNumber="1" containsInteger="1" containsMixedTypes="1" count="4">
        <s v="M"/>
        <n v="18"/>
        <n v="23"/>
        <m/>
      </sharedItems>
    </cacheField>
    <cacheField name="香港仓L" numFmtId="0">
      <sharedItems containsBlank="1" containsNumber="1" containsInteger="1" containsMixedTypes="1" count="4">
        <s v="L"/>
        <n v="12"/>
        <n v="5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66"/>
        <n v="73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5"/>
        <m/>
      </sharedItems>
    </cacheField>
    <cacheField name="南浦正品仓S" numFmtId="0">
      <sharedItems containsBlank="1" containsNumber="1" containsInteger="1" containsMixedTypes="1" count="4">
        <s v="S"/>
        <n v="6"/>
        <n v="15"/>
        <m/>
      </sharedItems>
    </cacheField>
    <cacheField name="南浦正品仓M" numFmtId="0">
      <sharedItems containsBlank="1" containsNumber="1" containsInteger="1" containsMixedTypes="1" count="4">
        <s v="M"/>
        <n v="4"/>
        <n v="8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4">
        <s v="XL"/>
        <n v="2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4"/>
        <n v="3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2"/>
    <x v="2"/>
    <x v="2"/>
    <x v="2"/>
    <x v="2"/>
    <x v="2"/>
    <x v="1"/>
    <x v="1"/>
    <x v="3"/>
    <x v="3"/>
    <x v="3"/>
    <x v="2"/>
    <x v="1"/>
    <x v="1"/>
    <x v="3"/>
    <x v="1"/>
    <x v="1"/>
    <x v="1"/>
    <x v="1"/>
    <x v="1"/>
    <x v="1"/>
    <x v="1"/>
    <x v="1"/>
    <x v="2"/>
    <x v="1"/>
    <x v="2"/>
    <x v="3"/>
    <x v="3"/>
    <x v="3"/>
    <x v="1"/>
    <x v="1"/>
    <x v="1"/>
    <x v="3"/>
    <x v="1"/>
    <x v="3"/>
    <x v="3"/>
    <x v="3"/>
    <x v="3"/>
    <x v="2"/>
    <x v="1"/>
    <x v="1"/>
    <x v="3"/>
    <x v="1"/>
    <x v="3"/>
    <x v="3"/>
    <x v="3"/>
    <x v="2"/>
    <x v="3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5">
        <item x="3"/>
        <item x="0"/>
        <item m="1" x="51"/>
        <item m="1" x="52"/>
        <item m="1" x="53"/>
        <item m="1" x="54"/>
        <item m="1" x="56"/>
        <item m="1" x="63"/>
        <item m="1" x="57"/>
        <item m="1" x="58"/>
        <item m="1" x="59"/>
        <item m="1" x="60"/>
        <item m="1" x="61"/>
        <item m="1" x="62"/>
        <item m="1" x="55"/>
        <item m="1" x="49"/>
        <item m="1" x="50"/>
        <item m="1" x="47"/>
        <item m="1" x="48"/>
        <item m="1" x="46"/>
        <item m="1" x="41"/>
        <item m="1" x="42"/>
        <item m="1" x="43"/>
        <item m="1" x="44"/>
        <item m="1" x="45"/>
        <item m="1" x="38"/>
        <item m="1" x="39"/>
        <item m="1" x="12"/>
        <item m="1" x="40"/>
        <item m="1" x="37"/>
        <item m="1" x="17"/>
        <item m="1" x="31"/>
        <item m="1" x="32"/>
        <item m="1" x="33"/>
        <item m="1" x="34"/>
        <item m="1" x="35"/>
        <item m="1" x="36"/>
        <item m="1" x="25"/>
        <item m="1" x="26"/>
        <item m="1" x="22"/>
        <item m="1" x="27"/>
        <item m="1" x="28"/>
        <item m="1" x="29"/>
        <item m="1" x="30"/>
        <item m="1" x="19"/>
        <item m="1" x="20"/>
        <item m="1" x="21"/>
        <item m="1" x="23"/>
        <item m="1" x="24"/>
        <item m="1" x="13"/>
        <item m="1" x="14"/>
        <item m="1" x="15"/>
        <item m="1" x="16"/>
        <item m="1" x="18"/>
        <item m="1" x="11"/>
        <item m="1" x="9"/>
        <item m="1" x="10"/>
        <item m="1" x="6"/>
        <item m="1" x="5"/>
        <item m="1" x="7"/>
        <item m="1" x="8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1KT0375B0S"/>
        <filter val="CW501KT0375B0XS"/>
        <filter val="CW501KT0375B0L"/>
        <filter val="CW501KT0375B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12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18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27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9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4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6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2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28</v>
      </c>
      <c r="C11" s="47" t="s">
        <v>17</v>
      </c>
      <c r="D11" s="47" t="s">
        <v>18</v>
      </c>
      <c r="E11" s="47">
        <v>6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28</v>
      </c>
      <c r="C12" s="47" t="s">
        <v>17</v>
      </c>
      <c r="D12" s="47" t="s">
        <v>22</v>
      </c>
      <c r="E12" s="47">
        <v>9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 t="s">
        <v>15</v>
      </c>
      <c r="B13" s="47" t="s">
        <v>28</v>
      </c>
      <c r="C13" s="47" t="s">
        <v>17</v>
      </c>
      <c r="D13" s="47" t="s">
        <v>23</v>
      </c>
      <c r="E13" s="47">
        <v>5</v>
      </c>
      <c r="F13" s="47" t="s">
        <v>19</v>
      </c>
      <c r="G13" s="47"/>
      <c r="H13" s="47" t="s">
        <v>20</v>
      </c>
      <c r="I13" s="47" t="s">
        <v>26</v>
      </c>
    </row>
    <row r="14" spans="1:9">
      <c r="A14" s="47" t="s">
        <v>29</v>
      </c>
      <c r="B14" s="47" t="s">
        <v>16</v>
      </c>
      <c r="C14" s="47" t="s">
        <v>30</v>
      </c>
      <c r="D14" s="47" t="s">
        <v>31</v>
      </c>
      <c r="E14" s="47">
        <v>5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29</v>
      </c>
      <c r="B15" s="47" t="s">
        <v>16</v>
      </c>
      <c r="C15" s="47" t="s">
        <v>30</v>
      </c>
      <c r="D15" s="47" t="s">
        <v>32</v>
      </c>
      <c r="E15" s="47">
        <v>23</v>
      </c>
      <c r="F15" s="47" t="s">
        <v>19</v>
      </c>
      <c r="G15" s="47"/>
      <c r="H15" s="47" t="s">
        <v>20</v>
      </c>
      <c r="I15" s="47" t="s">
        <v>21</v>
      </c>
    </row>
    <row r="16" spans="1:9">
      <c r="A16" s="47" t="s">
        <v>29</v>
      </c>
      <c r="B16" s="47" t="s">
        <v>16</v>
      </c>
      <c r="C16" s="47" t="s">
        <v>30</v>
      </c>
      <c r="D16" s="47" t="s">
        <v>33</v>
      </c>
      <c r="E16" s="47">
        <v>34</v>
      </c>
      <c r="F16" s="47" t="s">
        <v>19</v>
      </c>
      <c r="G16" s="47"/>
      <c r="H16" s="47" t="s">
        <v>20</v>
      </c>
      <c r="I16" s="47" t="s">
        <v>21</v>
      </c>
    </row>
    <row r="17" spans="1:9">
      <c r="A17" s="47" t="s">
        <v>29</v>
      </c>
      <c r="B17" s="47" t="s">
        <v>16</v>
      </c>
      <c r="C17" s="47" t="s">
        <v>30</v>
      </c>
      <c r="D17" s="47" t="s">
        <v>34</v>
      </c>
      <c r="E17" s="47">
        <v>11</v>
      </c>
      <c r="F17" s="47" t="s">
        <v>19</v>
      </c>
      <c r="G17" s="47"/>
      <c r="H17" s="47" t="s">
        <v>20</v>
      </c>
      <c r="I17" s="47" t="s">
        <v>21</v>
      </c>
    </row>
    <row r="18" spans="1:9">
      <c r="A18" s="47" t="s">
        <v>29</v>
      </c>
      <c r="B18" s="47" t="s">
        <v>25</v>
      </c>
      <c r="C18" s="47" t="s">
        <v>30</v>
      </c>
      <c r="D18" s="47" t="s">
        <v>31</v>
      </c>
      <c r="E18" s="47">
        <v>2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29</v>
      </c>
      <c r="B19" s="47" t="s">
        <v>25</v>
      </c>
      <c r="C19" s="47" t="s">
        <v>30</v>
      </c>
      <c r="D19" s="47" t="s">
        <v>32</v>
      </c>
      <c r="E19" s="47">
        <v>8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29</v>
      </c>
      <c r="B20" s="47" t="s">
        <v>25</v>
      </c>
      <c r="C20" s="47" t="s">
        <v>30</v>
      </c>
      <c r="D20" s="47" t="s">
        <v>33</v>
      </c>
      <c r="E20" s="47">
        <v>15</v>
      </c>
      <c r="F20" s="47" t="s">
        <v>19</v>
      </c>
      <c r="G20" s="47"/>
      <c r="H20" s="47" t="s">
        <v>20</v>
      </c>
      <c r="I20" s="47" t="s">
        <v>26</v>
      </c>
    </row>
    <row r="21" spans="1:9">
      <c r="A21" s="47" t="s">
        <v>29</v>
      </c>
      <c r="B21" s="47" t="s">
        <v>25</v>
      </c>
      <c r="C21" s="47" t="s">
        <v>30</v>
      </c>
      <c r="D21" s="47" t="s">
        <v>34</v>
      </c>
      <c r="E21" s="47">
        <v>5</v>
      </c>
      <c r="F21" s="47" t="s">
        <v>19</v>
      </c>
      <c r="G21" s="47"/>
      <c r="H21" s="47" t="s">
        <v>20</v>
      </c>
      <c r="I21" s="47" t="s">
        <v>26</v>
      </c>
    </row>
    <row r="22" spans="1:9">
      <c r="A22" s="47" t="s">
        <v>29</v>
      </c>
      <c r="B22" s="47" t="s">
        <v>28</v>
      </c>
      <c r="C22" s="47" t="s">
        <v>30</v>
      </c>
      <c r="D22" s="47" t="s">
        <v>31</v>
      </c>
      <c r="E22" s="47">
        <v>9</v>
      </c>
      <c r="F22" s="47" t="s">
        <v>19</v>
      </c>
      <c r="G22" s="47"/>
      <c r="H22" s="47" t="s">
        <v>20</v>
      </c>
      <c r="I22" s="47" t="s">
        <v>26</v>
      </c>
    </row>
    <row r="23" spans="1:9">
      <c r="A23" s="47" t="s">
        <v>29</v>
      </c>
      <c r="B23" s="47" t="s">
        <v>28</v>
      </c>
      <c r="C23" s="47" t="s">
        <v>30</v>
      </c>
      <c r="D23" s="47" t="s">
        <v>32</v>
      </c>
      <c r="E23" s="47">
        <v>8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29</v>
      </c>
      <c r="B24" s="47" t="s">
        <v>27</v>
      </c>
      <c r="C24" s="47" t="s">
        <v>30</v>
      </c>
      <c r="D24" s="47" t="s">
        <v>33</v>
      </c>
      <c r="E24" s="47">
        <v>1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25" activePane="bottomLeft" state="frozen"/>
      <selection/>
      <selection pane="bottomLeft" activeCell="C4" sqref="C4:K3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35</v>
      </c>
      <c r="B1" s="39" t="s">
        <v>35</v>
      </c>
      <c r="C1" s="39" t="s">
        <v>36</v>
      </c>
      <c r="D1" s="39" t="s">
        <v>35</v>
      </c>
      <c r="E1" s="39" t="s">
        <v>36</v>
      </c>
      <c r="F1" s="39" t="s">
        <v>36</v>
      </c>
      <c r="G1" s="39" t="s">
        <v>36</v>
      </c>
      <c r="H1" s="39" t="s">
        <v>36</v>
      </c>
      <c r="J1" s="39" t="s">
        <v>36</v>
      </c>
      <c r="K1" s="39" t="s">
        <v>36</v>
      </c>
    </row>
    <row r="2" s="39" customFormat="1" ht="46" customHeight="1" spans="3:11">
      <c r="C2" t="e">
        <f>_xlfn.XLOOKUP(E2,预约送货单!F:F,预约送货单!D:D)</f>
        <v>#N/A</v>
      </c>
      <c r="D2" s="41" t="s">
        <v>37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38</v>
      </c>
    </row>
    <row r="3" s="40" customFormat="1" ht="33" spans="1:17">
      <c r="A3" s="42" t="s">
        <v>39</v>
      </c>
      <c r="B3" s="42" t="s">
        <v>40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41</v>
      </c>
      <c r="B4" s="4" t="s">
        <v>42</v>
      </c>
      <c r="C4" t="str">
        <f>_xlfn.XLOOKUP(E4,预约送货单!F:F,预约送货单!D:D)</f>
        <v>RY20240403001</v>
      </c>
      <c r="D4" t="s">
        <v>16</v>
      </c>
      <c r="E4" t="str">
        <f>_xlfn.XLOOKUP(F4,预约送货单!Z:Z,预约送货单!F:F)</f>
        <v>CW502KW0417</v>
      </c>
      <c r="F4" t="str">
        <f t="shared" si="0"/>
        <v>CW502KW0417B0L</v>
      </c>
      <c r="G4">
        <f>VLOOKUP(D4&amp;B4&amp;A4,分仓ST!A:E,5,0)</f>
        <v>12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香港</v>
      </c>
    </row>
    <row r="5" spans="1:11">
      <c r="A5" t="s">
        <v>41</v>
      </c>
      <c r="B5" s="4" t="s">
        <v>43</v>
      </c>
      <c r="C5" t="str">
        <f>_xlfn.XLOOKUP(E5,预约送货单!F:F,预约送货单!D:D)</f>
        <v>RY20240403001</v>
      </c>
      <c r="D5" t="s">
        <v>16</v>
      </c>
      <c r="E5" t="str">
        <f>_xlfn.XLOOKUP(F5,预约送货单!Z:Z,预约送货单!F:F)</f>
        <v>CW502KW0417</v>
      </c>
      <c r="F5" t="str">
        <f t="shared" si="0"/>
        <v>CW502KW0417B0M</v>
      </c>
      <c r="G5">
        <f>VLOOKUP(D5&amp;B5&amp;A5,分仓ST!A:E,5,0)</f>
        <v>18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香港</v>
      </c>
    </row>
    <row r="6" spans="1:11">
      <c r="A6" t="s">
        <v>41</v>
      </c>
      <c r="B6" s="4" t="s">
        <v>44</v>
      </c>
      <c r="C6" t="str">
        <f>_xlfn.XLOOKUP(E6,预约送货单!F:F,预约送货单!D:D)</f>
        <v>RY20240403001</v>
      </c>
      <c r="D6" t="s">
        <v>16</v>
      </c>
      <c r="E6" t="str">
        <f>_xlfn.XLOOKUP(F6,预约送货单!Z:Z,预约送货单!F:F)</f>
        <v>CW502KW0417</v>
      </c>
      <c r="F6" t="str">
        <f t="shared" si="0"/>
        <v>CW502KW0417B0S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2024-04-03</v>
      </c>
      <c r="K6" t="str">
        <f t="shared" si="1"/>
        <v>香港</v>
      </c>
    </row>
    <row r="7" ht="19" customHeight="1" spans="1:11">
      <c r="A7" t="s">
        <v>41</v>
      </c>
      <c r="B7" s="4" t="s">
        <v>45</v>
      </c>
      <c r="C7" t="str">
        <f>_xlfn.XLOOKUP(E7,预约送货单!F:F,预约送货单!D:D)</f>
        <v>RY20240403001</v>
      </c>
      <c r="D7" t="s">
        <v>16</v>
      </c>
      <c r="E7" t="str">
        <f>_xlfn.XLOOKUP(F7,预约送货单!Z:Z,预约送货单!F:F)</f>
        <v>CW502KW0417</v>
      </c>
      <c r="F7" t="str">
        <f t="shared" si="0"/>
        <v>CW502KW0417B0XL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2024-04-03</v>
      </c>
      <c r="K7" t="str">
        <f t="shared" si="1"/>
        <v>香港</v>
      </c>
    </row>
    <row r="8" spans="1:11">
      <c r="A8" t="s">
        <v>41</v>
      </c>
      <c r="B8" s="4" t="s">
        <v>42</v>
      </c>
      <c r="C8" t="str">
        <f>_xlfn.XLOOKUP(E8,预约送货单!F:F,预约送货单!D:D)</f>
        <v>RY20240403001</v>
      </c>
      <c r="D8" t="s">
        <v>25</v>
      </c>
      <c r="E8" t="str">
        <f>_xlfn.XLOOKUP(F8,预约送货单!Z:Z,预约送货单!F:F)</f>
        <v>CW502KW0417</v>
      </c>
      <c r="F8" t="str">
        <f t="shared" si="0"/>
        <v>CW502KW0417B0L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2024-04-03</v>
      </c>
      <c r="K8" t="str">
        <f t="shared" si="1"/>
        <v>广州</v>
      </c>
    </row>
    <row r="9" spans="1:11">
      <c r="A9" t="s">
        <v>41</v>
      </c>
      <c r="B9" s="4" t="s">
        <v>43</v>
      </c>
      <c r="C9" t="str">
        <f>_xlfn.XLOOKUP(E9,预约送货单!F:F,预约送货单!D:D)</f>
        <v>RY20240403001</v>
      </c>
      <c r="D9" t="s">
        <v>25</v>
      </c>
      <c r="E9" t="str">
        <f>_xlfn.XLOOKUP(F9,预约送货单!Z:Z,预约送货单!F:F)</f>
        <v>CW502KW0417</v>
      </c>
      <c r="F9" t="str">
        <f t="shared" si="0"/>
        <v>CW502KW0417B0M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2024-04-03</v>
      </c>
      <c r="K9" t="str">
        <f t="shared" si="1"/>
        <v>广州</v>
      </c>
    </row>
    <row r="10" spans="1:11">
      <c r="A10" t="s">
        <v>41</v>
      </c>
      <c r="B10" s="4" t="s">
        <v>44</v>
      </c>
      <c r="C10" t="str">
        <f>_xlfn.XLOOKUP(E10,预约送货单!F:F,预约送货单!D:D)</f>
        <v>RY20240403001</v>
      </c>
      <c r="D10" t="s">
        <v>25</v>
      </c>
      <c r="E10" t="str">
        <f>_xlfn.XLOOKUP(F10,预约送货单!Z:Z,预约送货单!F:F)</f>
        <v>CW502KW0417</v>
      </c>
      <c r="F10" t="str">
        <f t="shared" si="0"/>
        <v>CW502KW0417B0S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2024-04-03</v>
      </c>
      <c r="K10" t="str">
        <f t="shared" si="1"/>
        <v>广州</v>
      </c>
    </row>
    <row r="11" spans="1:11">
      <c r="A11" t="s">
        <v>41</v>
      </c>
      <c r="B11" s="4" t="s">
        <v>45</v>
      </c>
      <c r="C11" t="str">
        <f>_xlfn.XLOOKUP(E11,预约送货单!F:F,预约送货单!D:D)</f>
        <v>RY20240403001</v>
      </c>
      <c r="D11" t="s">
        <v>25</v>
      </c>
      <c r="E11" t="str">
        <f>_xlfn.XLOOKUP(F11,预约送货单!Z:Z,预约送货单!F:F)</f>
        <v>CW502KW0417</v>
      </c>
      <c r="F11" t="str">
        <f t="shared" si="0"/>
        <v>CW502KW0417B0XL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2024-04-03</v>
      </c>
      <c r="K11" t="str">
        <f t="shared" si="1"/>
        <v>广州</v>
      </c>
    </row>
    <row r="12" hidden="1" spans="1:11">
      <c r="A12" t="s">
        <v>41</v>
      </c>
      <c r="B12" s="4" t="s">
        <v>42</v>
      </c>
      <c r="C12" t="str">
        <f>_xlfn.XLOOKUP(E12,预约送货单!F:F,预约送货单!D:D)</f>
        <v>RY20240403001</v>
      </c>
      <c r="D12" t="s">
        <v>27</v>
      </c>
      <c r="E12" t="str">
        <f>_xlfn.XLOOKUP(F12,预约送货单!Z:Z,预约送货单!F:F)</f>
        <v>CW502KW0417</v>
      </c>
      <c r="F12" t="str">
        <f t="shared" si="0"/>
        <v>CW502KW0417B0L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2024-04-03</v>
      </c>
      <c r="K12" t="str">
        <f t="shared" si="1"/>
        <v>广州</v>
      </c>
    </row>
    <row r="13" hidden="1" spans="1:11">
      <c r="A13" t="s">
        <v>41</v>
      </c>
      <c r="B13" s="4" t="s">
        <v>43</v>
      </c>
      <c r="C13" t="str">
        <f>_xlfn.XLOOKUP(E13,预约送货单!F:F,预约送货单!D:D)</f>
        <v>RY20240403001</v>
      </c>
      <c r="D13" t="s">
        <v>27</v>
      </c>
      <c r="E13" t="str">
        <f>_xlfn.XLOOKUP(F13,预约送货单!Z:Z,预约送货单!F:F)</f>
        <v>CW502KW0417</v>
      </c>
      <c r="F13" t="str">
        <f t="shared" si="0"/>
        <v>CW502KW0417B0M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2024-04-03</v>
      </c>
      <c r="K13" t="str">
        <f t="shared" si="1"/>
        <v>广州</v>
      </c>
    </row>
    <row r="14" spans="1:11">
      <c r="A14" t="s">
        <v>41</v>
      </c>
      <c r="B14" s="4" t="s">
        <v>44</v>
      </c>
      <c r="C14" t="str">
        <f>_xlfn.XLOOKUP(E14,预约送货单!F:F,预约送货单!D:D)</f>
        <v>RY20240403001</v>
      </c>
      <c r="D14" t="s">
        <v>27</v>
      </c>
      <c r="E14" t="str">
        <f>_xlfn.XLOOKUP(F14,预约送货单!Z:Z,预约送货单!F:F)</f>
        <v>CW502KW0417</v>
      </c>
      <c r="F14" t="str">
        <f t="shared" si="0"/>
        <v>CW502KW0417B0S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2024-04-03</v>
      </c>
      <c r="K14" t="str">
        <f t="shared" si="1"/>
        <v>广州</v>
      </c>
    </row>
    <row r="15" hidden="1" spans="1:11">
      <c r="A15" t="s">
        <v>41</v>
      </c>
      <c r="B15" s="4" t="s">
        <v>45</v>
      </c>
      <c r="C15" t="str">
        <f>_xlfn.XLOOKUP(E15,预约送货单!F:F,预约送货单!D:D)</f>
        <v>RY20240403001</v>
      </c>
      <c r="D15" t="s">
        <v>27</v>
      </c>
      <c r="E15" t="str">
        <f>_xlfn.XLOOKUP(F15,预约送货单!Z:Z,预约送货单!F:F)</f>
        <v>CW502KW0417</v>
      </c>
      <c r="F15" t="str">
        <f t="shared" si="0"/>
        <v>CW502KW0417B0XL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2024-04-03</v>
      </c>
      <c r="K15" t="str">
        <f t="shared" si="1"/>
        <v>广州</v>
      </c>
    </row>
    <row r="16" spans="1:11">
      <c r="A16" t="s">
        <v>41</v>
      </c>
      <c r="B16" s="4" t="s">
        <v>42</v>
      </c>
      <c r="C16" t="str">
        <f>_xlfn.XLOOKUP(E16,预约送货单!F:F,预约送货单!D:D)</f>
        <v>RY20240403001</v>
      </c>
      <c r="D16" t="s">
        <v>28</v>
      </c>
      <c r="E16" t="str">
        <f>_xlfn.XLOOKUP(F16,预约送货单!Z:Z,预约送货单!F:F)</f>
        <v>CW502KW0417</v>
      </c>
      <c r="F16" t="str">
        <f t="shared" si="0"/>
        <v>CW502KW0417B0L</v>
      </c>
      <c r="G16">
        <f>VLOOKUP(D16&amp;B16&amp;A16,分仓ST!A:E,5,0)</f>
        <v>6</v>
      </c>
      <c r="H16" t="str">
        <f>_xlfn.XLOOKUP(E16,预约送货单!F:F,预约送货单!E:E)</f>
        <v>正品</v>
      </c>
      <c r="J16" t="str">
        <f>VLOOKUP(E16,预约送货单!F:N,9,0)</f>
        <v>2024-04-03</v>
      </c>
      <c r="K16" t="str">
        <f t="shared" si="1"/>
        <v>广州</v>
      </c>
    </row>
    <row r="17" spans="1:11">
      <c r="A17" t="s">
        <v>41</v>
      </c>
      <c r="B17" s="4" t="s">
        <v>43</v>
      </c>
      <c r="C17" t="str">
        <f>_xlfn.XLOOKUP(E17,预约送货单!F:F,预约送货单!D:D)</f>
        <v>RY20240403001</v>
      </c>
      <c r="D17" t="s">
        <v>28</v>
      </c>
      <c r="E17" t="str">
        <f>_xlfn.XLOOKUP(F17,预约送货单!Z:Z,预约送货单!F:F)</f>
        <v>CW502KW0417</v>
      </c>
      <c r="F17" t="str">
        <f t="shared" si="0"/>
        <v>CW502KW0417B0M</v>
      </c>
      <c r="G17">
        <f>VLOOKUP(D17&amp;B17&amp;A17,分仓ST!A:E,5,0)</f>
        <v>9</v>
      </c>
      <c r="H17" t="str">
        <f>_xlfn.XLOOKUP(E17,预约送货单!F:F,预约送货单!E:E)</f>
        <v>正品</v>
      </c>
      <c r="J17" t="str">
        <f>VLOOKUP(E17,预约送货单!F:N,9,0)</f>
        <v>2024-04-03</v>
      </c>
      <c r="K17" t="str">
        <f t="shared" si="1"/>
        <v>广州</v>
      </c>
    </row>
    <row r="18" spans="1:11">
      <c r="A18" t="s">
        <v>41</v>
      </c>
      <c r="B18" s="4" t="s">
        <v>44</v>
      </c>
      <c r="C18" t="str">
        <f>_xlfn.XLOOKUP(E18,预约送货单!F:F,预约送货单!D:D)</f>
        <v>RY20240403001</v>
      </c>
      <c r="D18" t="s">
        <v>28</v>
      </c>
      <c r="E18" t="str">
        <f>_xlfn.XLOOKUP(F18,预约送货单!Z:Z,预约送货单!F:F)</f>
        <v>CW502KW0417</v>
      </c>
      <c r="F18" t="str">
        <f t="shared" si="0"/>
        <v>CW502KW0417B0S</v>
      </c>
      <c r="G18">
        <f>VLOOKUP(D18&amp;B18&amp;A18,分仓ST!A:E,5,0)</f>
        <v>5</v>
      </c>
      <c r="H18" t="str">
        <f>_xlfn.XLOOKUP(E18,预约送货单!F:F,预约送货单!E:E)</f>
        <v>正品</v>
      </c>
      <c r="J18" t="str">
        <f>VLOOKUP(E18,预约送货单!F:N,9,0)</f>
        <v>2024-04-03</v>
      </c>
      <c r="K18" t="str">
        <f t="shared" si="1"/>
        <v>广州</v>
      </c>
    </row>
    <row r="19" hidden="1" spans="1:11">
      <c r="A19" t="s">
        <v>41</v>
      </c>
      <c r="B19" s="4" t="s">
        <v>45</v>
      </c>
      <c r="C19" t="str">
        <f>_xlfn.XLOOKUP(E19,预约送货单!F:F,预约送货单!D:D)</f>
        <v>RY20240403001</v>
      </c>
      <c r="D19" t="s">
        <v>28</v>
      </c>
      <c r="E19" t="str">
        <f>_xlfn.XLOOKUP(F19,预约送货单!Z:Z,预约送货单!F:F)</f>
        <v>CW502KW0417</v>
      </c>
      <c r="F19" t="str">
        <f t="shared" ref="F19:F42" si="2">A19&amp;B19</f>
        <v>CW502KW0417B0XL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2024-04-03</v>
      </c>
      <c r="K19" t="str">
        <f t="shared" ref="K19:K42" si="3">IF(D19="香港仓","香港",IF(D19="武汉仓","武汉","广州"))</f>
        <v>广州</v>
      </c>
    </row>
    <row r="20" spans="1:11">
      <c r="A20" t="s">
        <v>46</v>
      </c>
      <c r="B20" s="4" t="s">
        <v>42</v>
      </c>
      <c r="C20" t="str">
        <f>_xlfn.XLOOKUP(E20,预约送货单!F:F,预约送货单!D:D)</f>
        <v>RY20240403002</v>
      </c>
      <c r="D20" t="s">
        <v>16</v>
      </c>
      <c r="E20" t="str">
        <f>_xlfn.XLOOKUP(F20,预约送货单!Z:Z,预约送货单!F:F)</f>
        <v>CW501KT0375</v>
      </c>
      <c r="F20" t="str">
        <f t="shared" si="2"/>
        <v>CW501KT0375B0L</v>
      </c>
      <c r="G20">
        <f>VLOOKUP(D20&amp;B20&amp;A20,分仓ST!A:E,5,0)</f>
        <v>5</v>
      </c>
      <c r="H20" t="str">
        <f>_xlfn.XLOOKUP(E20,预约送货单!F:F,预约送货单!E:E)</f>
        <v>正品</v>
      </c>
      <c r="J20" t="str">
        <f>VLOOKUP(E20,预约送货单!F:N,9,0)</f>
        <v>2024-04-03</v>
      </c>
      <c r="K20" t="str">
        <f t="shared" si="3"/>
        <v>香港</v>
      </c>
    </row>
    <row r="21" spans="1:11">
      <c r="A21" t="s">
        <v>46</v>
      </c>
      <c r="B21" s="4" t="s">
        <v>43</v>
      </c>
      <c r="C21" t="str">
        <f>_xlfn.XLOOKUP(E21,预约送货单!F:F,预约送货单!D:D)</f>
        <v>RY20240403002</v>
      </c>
      <c r="D21" t="s">
        <v>16</v>
      </c>
      <c r="E21" t="str">
        <f>_xlfn.XLOOKUP(F21,预约送货单!Z:Z,预约送货单!F:F)</f>
        <v>CW501KT0375</v>
      </c>
      <c r="F21" t="str">
        <f t="shared" si="2"/>
        <v>CW501KT0375B0M</v>
      </c>
      <c r="G21">
        <f>VLOOKUP(D21&amp;B21&amp;A21,分仓ST!A:E,5,0)</f>
        <v>23</v>
      </c>
      <c r="H21" t="str">
        <f>_xlfn.XLOOKUP(E21,预约送货单!F:F,预约送货单!E:E)</f>
        <v>正品</v>
      </c>
      <c r="J21" t="str">
        <f>VLOOKUP(E21,预约送货单!F:N,9,0)</f>
        <v>2024-04-03</v>
      </c>
      <c r="K21" t="str">
        <f t="shared" si="3"/>
        <v>香港</v>
      </c>
    </row>
    <row r="22" spans="1:11">
      <c r="A22" t="s">
        <v>46</v>
      </c>
      <c r="B22" s="4" t="s">
        <v>44</v>
      </c>
      <c r="C22" t="str">
        <f>_xlfn.XLOOKUP(E22,预约送货单!F:F,预约送货单!D:D)</f>
        <v>RY20240403002</v>
      </c>
      <c r="D22" t="s">
        <v>16</v>
      </c>
      <c r="E22" t="str">
        <f>_xlfn.XLOOKUP(F22,预约送货单!Z:Z,预约送货单!F:F)</f>
        <v>CW501KT0375</v>
      </c>
      <c r="F22" t="str">
        <f t="shared" si="2"/>
        <v>CW501KT0375B0S</v>
      </c>
      <c r="G22">
        <f>VLOOKUP(D22&amp;B22&amp;A22,分仓ST!A:E,5,0)</f>
        <v>34</v>
      </c>
      <c r="H22" t="str">
        <f>_xlfn.XLOOKUP(E22,预约送货单!F:F,预约送货单!E:E)</f>
        <v>正品</v>
      </c>
      <c r="J22" t="str">
        <f>VLOOKUP(E22,预约送货单!F:N,9,0)</f>
        <v>2024-04-03</v>
      </c>
      <c r="K22" t="str">
        <f t="shared" si="3"/>
        <v>香港</v>
      </c>
    </row>
    <row r="23" spans="1:11">
      <c r="A23" t="s">
        <v>46</v>
      </c>
      <c r="B23" s="4" t="s">
        <v>47</v>
      </c>
      <c r="C23" t="str">
        <f>_xlfn.XLOOKUP(E23,预约送货单!F:F,预约送货单!D:D)</f>
        <v>RY20240403002</v>
      </c>
      <c r="D23" t="s">
        <v>16</v>
      </c>
      <c r="E23" t="str">
        <f>_xlfn.XLOOKUP(F23,预约送货单!Z:Z,预约送货单!F:F)</f>
        <v>CW501KT0375</v>
      </c>
      <c r="F23" t="str">
        <f t="shared" si="2"/>
        <v>CW501KT0375B0XS</v>
      </c>
      <c r="G23">
        <f>VLOOKUP(D23&amp;B23&amp;A23,分仓ST!A:E,5,0)</f>
        <v>11</v>
      </c>
      <c r="H23" t="str">
        <f>_xlfn.XLOOKUP(E23,预约送货单!F:F,预约送货单!E:E)</f>
        <v>正品</v>
      </c>
      <c r="J23" t="str">
        <f>VLOOKUP(E23,预约送货单!F:N,9,0)</f>
        <v>2024-04-03</v>
      </c>
      <c r="K23" t="str">
        <f t="shared" si="3"/>
        <v>香港</v>
      </c>
    </row>
    <row r="24" spans="1:11">
      <c r="A24" t="s">
        <v>46</v>
      </c>
      <c r="B24" s="4" t="s">
        <v>42</v>
      </c>
      <c r="C24" t="str">
        <f>_xlfn.XLOOKUP(E24,预约送货单!F:F,预约送货单!D:D)</f>
        <v>RY20240403002</v>
      </c>
      <c r="D24" t="s">
        <v>25</v>
      </c>
      <c r="E24" t="str">
        <f>_xlfn.XLOOKUP(F24,预约送货单!Z:Z,预约送货单!F:F)</f>
        <v>CW501KT0375</v>
      </c>
      <c r="F24" t="str">
        <f t="shared" si="2"/>
        <v>CW501KT0375B0L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2024-04-03</v>
      </c>
      <c r="K24" t="str">
        <f t="shared" si="3"/>
        <v>广州</v>
      </c>
    </row>
    <row r="25" spans="1:11">
      <c r="A25" t="s">
        <v>46</v>
      </c>
      <c r="B25" s="4" t="s">
        <v>43</v>
      </c>
      <c r="C25" t="str">
        <f>_xlfn.XLOOKUP(E25,预约送货单!F:F,预约送货单!D:D)</f>
        <v>RY20240403002</v>
      </c>
      <c r="D25" t="s">
        <v>25</v>
      </c>
      <c r="E25" t="str">
        <f>_xlfn.XLOOKUP(F25,预约送货单!Z:Z,预约送货单!F:F)</f>
        <v>CW501KT0375</v>
      </c>
      <c r="F25" t="str">
        <f t="shared" si="2"/>
        <v>CW501KT0375B0M</v>
      </c>
      <c r="G25">
        <f>VLOOKUP(D25&amp;B25&amp;A25,分仓ST!A:E,5,0)</f>
        <v>8</v>
      </c>
      <c r="H25" t="str">
        <f>_xlfn.XLOOKUP(E25,预约送货单!F:F,预约送货单!E:E)</f>
        <v>正品</v>
      </c>
      <c r="J25" t="str">
        <f>VLOOKUP(E25,预约送货单!F:N,9,0)</f>
        <v>2024-04-03</v>
      </c>
      <c r="K25" t="str">
        <f t="shared" si="3"/>
        <v>广州</v>
      </c>
    </row>
    <row r="26" spans="1:11">
      <c r="A26" t="s">
        <v>46</v>
      </c>
      <c r="B26" s="4" t="s">
        <v>44</v>
      </c>
      <c r="C26" t="str">
        <f>_xlfn.XLOOKUP(E26,预约送货单!F:F,预约送货单!D:D)</f>
        <v>RY20240403002</v>
      </c>
      <c r="D26" t="s">
        <v>25</v>
      </c>
      <c r="E26" t="str">
        <f>_xlfn.XLOOKUP(F26,预约送货单!Z:Z,预约送货单!F:F)</f>
        <v>CW501KT0375</v>
      </c>
      <c r="F26" t="str">
        <f t="shared" si="2"/>
        <v>CW501KT0375B0S</v>
      </c>
      <c r="G26">
        <f>VLOOKUP(D26&amp;B26&amp;A26,分仓ST!A:E,5,0)</f>
        <v>15</v>
      </c>
      <c r="H26" t="str">
        <f>_xlfn.XLOOKUP(E26,预约送货单!F:F,预约送货单!E:E)</f>
        <v>正品</v>
      </c>
      <c r="J26" t="str">
        <f>VLOOKUP(E26,预约送货单!F:N,9,0)</f>
        <v>2024-04-03</v>
      </c>
      <c r="K26" t="str">
        <f t="shared" si="3"/>
        <v>广州</v>
      </c>
    </row>
    <row r="27" spans="1:11">
      <c r="A27" t="s">
        <v>46</v>
      </c>
      <c r="B27" s="4" t="s">
        <v>47</v>
      </c>
      <c r="C27" t="str">
        <f>_xlfn.XLOOKUP(E27,预约送货单!F:F,预约送货单!D:D)</f>
        <v>RY20240403002</v>
      </c>
      <c r="D27" t="s">
        <v>25</v>
      </c>
      <c r="E27" t="str">
        <f>_xlfn.XLOOKUP(F27,预约送货单!Z:Z,预约送货单!F:F)</f>
        <v>CW501KT0375</v>
      </c>
      <c r="F27" t="str">
        <f t="shared" si="2"/>
        <v>CW501KT0375B0XS</v>
      </c>
      <c r="G27">
        <f>VLOOKUP(D27&amp;B27&amp;A27,分仓ST!A:E,5,0)</f>
        <v>5</v>
      </c>
      <c r="H27" t="str">
        <f>_xlfn.XLOOKUP(E27,预约送货单!F:F,预约送货单!E:E)</f>
        <v>正品</v>
      </c>
      <c r="J27" t="str">
        <f>VLOOKUP(E27,预约送货单!F:N,9,0)</f>
        <v>2024-04-03</v>
      </c>
      <c r="K27" t="str">
        <f t="shared" si="3"/>
        <v>广州</v>
      </c>
    </row>
    <row r="28" spans="1:11">
      <c r="A28" t="s">
        <v>46</v>
      </c>
      <c r="B28" s="4" t="s">
        <v>42</v>
      </c>
      <c r="C28" t="str">
        <f>_xlfn.XLOOKUP(E28,预约送货单!F:F,预约送货单!D:D)</f>
        <v>RY20240403002</v>
      </c>
      <c r="D28" t="s">
        <v>28</v>
      </c>
      <c r="E28" t="str">
        <f>_xlfn.XLOOKUP(F28,预约送货单!Z:Z,预约送货单!F:F)</f>
        <v>CW501KT0375</v>
      </c>
      <c r="F28" t="str">
        <f t="shared" si="2"/>
        <v>CW501KT0375B0L</v>
      </c>
      <c r="G28">
        <f>VLOOKUP(D28&amp;B28&amp;A28,分仓ST!A:E,5,0)</f>
        <v>9</v>
      </c>
      <c r="H28" t="str">
        <f>_xlfn.XLOOKUP(E28,预约送货单!F:F,预约送货单!E:E)</f>
        <v>正品</v>
      </c>
      <c r="J28" t="str">
        <f>VLOOKUP(E28,预约送货单!F:N,9,0)</f>
        <v>2024-04-03</v>
      </c>
      <c r="K28" t="str">
        <f t="shared" si="3"/>
        <v>广州</v>
      </c>
    </row>
    <row r="29" spans="1:11">
      <c r="A29" t="s">
        <v>46</v>
      </c>
      <c r="B29" s="4" t="s">
        <v>43</v>
      </c>
      <c r="C29" t="str">
        <f>_xlfn.XLOOKUP(E29,预约送货单!F:F,预约送货单!D:D)</f>
        <v>RY20240403002</v>
      </c>
      <c r="D29" t="s">
        <v>28</v>
      </c>
      <c r="E29" t="str">
        <f>_xlfn.XLOOKUP(F29,预约送货单!Z:Z,预约送货单!F:F)</f>
        <v>CW501KT0375</v>
      </c>
      <c r="F29" t="str">
        <f t="shared" si="2"/>
        <v>CW501KT0375B0M</v>
      </c>
      <c r="G29">
        <f>VLOOKUP(D29&amp;B29&amp;A29,分仓ST!A:E,5,0)</f>
        <v>8</v>
      </c>
      <c r="H29" t="str">
        <f>_xlfn.XLOOKUP(E29,预约送货单!F:F,预约送货单!E:E)</f>
        <v>正品</v>
      </c>
      <c r="J29" t="str">
        <f>VLOOKUP(E29,预约送货单!F:N,9,0)</f>
        <v>2024-04-03</v>
      </c>
      <c r="K29" t="str">
        <f t="shared" si="3"/>
        <v>广州</v>
      </c>
    </row>
    <row r="30" hidden="1" spans="1:11">
      <c r="A30" t="s">
        <v>46</v>
      </c>
      <c r="B30" s="4" t="s">
        <v>44</v>
      </c>
      <c r="C30" t="str">
        <f>_xlfn.XLOOKUP(E30,预约送货单!F:F,预约送货单!D:D)</f>
        <v>RY20240403002</v>
      </c>
      <c r="D30" t="s">
        <v>28</v>
      </c>
      <c r="E30" t="str">
        <f>_xlfn.XLOOKUP(F30,预约送货单!Z:Z,预约送货单!F:F)</f>
        <v>CW501KT0375</v>
      </c>
      <c r="F30" t="str">
        <f t="shared" si="2"/>
        <v>CW501KT0375B0S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2024-04-03</v>
      </c>
      <c r="K30" t="str">
        <f t="shared" si="3"/>
        <v>广州</v>
      </c>
    </row>
    <row r="31" hidden="1" spans="1:11">
      <c r="A31" t="s">
        <v>46</v>
      </c>
      <c r="B31" s="4" t="s">
        <v>47</v>
      </c>
      <c r="C31" t="str">
        <f>_xlfn.XLOOKUP(E31,预约送货单!F:F,预约送货单!D:D)</f>
        <v>RY20240403002</v>
      </c>
      <c r="D31" t="s">
        <v>28</v>
      </c>
      <c r="E31" t="str">
        <f>_xlfn.XLOOKUP(F31,预约送货单!Z:Z,预约送货单!F:F)</f>
        <v>CW501KT0375</v>
      </c>
      <c r="F31" t="str">
        <f t="shared" si="2"/>
        <v>CW501KT0375B0XS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2024-04-03</v>
      </c>
      <c r="K31" t="str">
        <f t="shared" si="3"/>
        <v>广州</v>
      </c>
    </row>
    <row r="32" hidden="1" spans="1:11">
      <c r="A32" t="s">
        <v>46</v>
      </c>
      <c r="B32" s="4" t="s">
        <v>42</v>
      </c>
      <c r="C32" t="str">
        <f>_xlfn.XLOOKUP(E32,预约送货单!F:F,预约送货单!D:D)</f>
        <v>RY20240403002</v>
      </c>
      <c r="D32" t="s">
        <v>27</v>
      </c>
      <c r="E32" t="str">
        <f>_xlfn.XLOOKUP(F32,预约送货单!Z:Z,预约送货单!F:F)</f>
        <v>CW501KT0375</v>
      </c>
      <c r="F32" t="str">
        <f t="shared" si="2"/>
        <v>CW501KT0375B0L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2024-04-03</v>
      </c>
      <c r="K32" t="str">
        <f t="shared" si="3"/>
        <v>广州</v>
      </c>
    </row>
    <row r="33" hidden="1" spans="1:11">
      <c r="A33" t="s">
        <v>46</v>
      </c>
      <c r="B33" s="4" t="s">
        <v>43</v>
      </c>
      <c r="C33" t="str">
        <f>_xlfn.XLOOKUP(E33,预约送货单!F:F,预约送货单!D:D)</f>
        <v>RY20240403002</v>
      </c>
      <c r="D33" t="s">
        <v>27</v>
      </c>
      <c r="E33" t="str">
        <f>_xlfn.XLOOKUP(F33,预约送货单!Z:Z,预约送货单!F:F)</f>
        <v>CW501KT0375</v>
      </c>
      <c r="F33" t="str">
        <f t="shared" si="2"/>
        <v>CW501KT0375B0M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2024-04-03</v>
      </c>
      <c r="K33" t="str">
        <f t="shared" si="3"/>
        <v>广州</v>
      </c>
    </row>
    <row r="34" spans="1:11">
      <c r="A34" t="s">
        <v>46</v>
      </c>
      <c r="B34" s="4" t="s">
        <v>44</v>
      </c>
      <c r="C34" t="str">
        <f>_xlfn.XLOOKUP(E34,预约送货单!F:F,预约送货单!D:D)</f>
        <v>RY20240403002</v>
      </c>
      <c r="D34" t="s">
        <v>27</v>
      </c>
      <c r="E34" t="str">
        <f>_xlfn.XLOOKUP(F34,预约送货单!Z:Z,预约送货单!F:F)</f>
        <v>CW501KT0375</v>
      </c>
      <c r="F34" t="str">
        <f t="shared" si="2"/>
        <v>CW501KT0375B0S</v>
      </c>
      <c r="G34">
        <f>VLOOKUP(D34&amp;B34&amp;A34,分仓ST!A:E,5,0)</f>
        <v>1</v>
      </c>
      <c r="H34" t="str">
        <f>_xlfn.XLOOKUP(E34,预约送货单!F:F,预约送货单!E:E)</f>
        <v>正品</v>
      </c>
      <c r="J34" t="str">
        <f>VLOOKUP(E34,预约送货单!F:N,9,0)</f>
        <v>2024-04-03</v>
      </c>
      <c r="K34" t="str">
        <f t="shared" si="3"/>
        <v>广州</v>
      </c>
    </row>
    <row r="35" hidden="1" spans="1:11">
      <c r="A35" t="s">
        <v>46</v>
      </c>
      <c r="B35" s="4" t="s">
        <v>47</v>
      </c>
      <c r="C35" t="str">
        <f>_xlfn.XLOOKUP(E35,预约送货单!F:F,预约送货单!D:D)</f>
        <v>RY20240403002</v>
      </c>
      <c r="D35" t="s">
        <v>27</v>
      </c>
      <c r="E35" t="str">
        <f>_xlfn.XLOOKUP(F35,预约送货单!Z:Z,预约送货单!F:F)</f>
        <v>CW501KT0375</v>
      </c>
      <c r="F35" t="str">
        <f t="shared" si="2"/>
        <v>CW501KT0375B0XS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2024-04-03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11"/>
        <filter val="#N/A"/>
        <filter val="2"/>
        <filter val="12"/>
        <filter val="23"/>
        <filter val="4"/>
        <filter val="34"/>
        <filter val="5"/>
        <filter val="15"/>
        <filter val="6"/>
        <filter val="27"/>
        <filter val="8"/>
        <filter val="1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6" sqref="AB6:AB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48</v>
      </c>
      <c r="B1" s="37" t="s">
        <v>49</v>
      </c>
      <c r="C1" s="36" t="s">
        <v>50</v>
      </c>
      <c r="D1" s="36" t="s">
        <v>51</v>
      </c>
      <c r="E1" s="36" t="s">
        <v>5</v>
      </c>
      <c r="F1" s="36" t="s">
        <v>52</v>
      </c>
      <c r="G1" s="36" t="s">
        <v>53</v>
      </c>
      <c r="H1" s="36" t="s">
        <v>54</v>
      </c>
      <c r="I1" s="36" t="s">
        <v>55</v>
      </c>
      <c r="J1" s="36" t="s">
        <v>6</v>
      </c>
      <c r="K1" s="36" t="s">
        <v>4</v>
      </c>
      <c r="L1" s="36" t="s">
        <v>56</v>
      </c>
      <c r="M1" s="36" t="s">
        <v>57</v>
      </c>
      <c r="N1" s="36" t="s">
        <v>7</v>
      </c>
      <c r="O1" s="36" t="s">
        <v>58</v>
      </c>
      <c r="P1" s="36" t="s">
        <v>59</v>
      </c>
      <c r="Q1" s="36" t="s">
        <v>60</v>
      </c>
      <c r="R1" s="36" t="s">
        <v>61</v>
      </c>
      <c r="S1" s="36" t="s">
        <v>62</v>
      </c>
      <c r="T1" s="36" t="s">
        <v>63</v>
      </c>
      <c r="U1" s="36" t="s">
        <v>1</v>
      </c>
      <c r="V1" s="36" t="s">
        <v>64</v>
      </c>
      <c r="W1" s="36" t="s">
        <v>65</v>
      </c>
      <c r="X1" s="36" t="s">
        <v>66</v>
      </c>
      <c r="Y1" s="36" t="s">
        <v>67</v>
      </c>
      <c r="Z1" s="36" t="s">
        <v>3</v>
      </c>
      <c r="AA1" s="36" t="s">
        <v>68</v>
      </c>
      <c r="AB1" s="36" t="s">
        <v>40</v>
      </c>
      <c r="AC1" s="36" t="s">
        <v>69</v>
      </c>
      <c r="AD1" s="36" t="s">
        <v>70</v>
      </c>
      <c r="AE1" s="36" t="s">
        <v>71</v>
      </c>
      <c r="AF1" s="36" t="s">
        <v>72</v>
      </c>
      <c r="AG1" s="36" t="s">
        <v>73</v>
      </c>
      <c r="AH1" s="36" t="s">
        <v>74</v>
      </c>
      <c r="AI1" s="36" t="s">
        <v>75</v>
      </c>
    </row>
    <row r="2" hidden="1" spans="1:35">
      <c r="A2" s="38">
        <f>SUMIFS(装箱指令单批量导入!E:E,装箱指令单批量导入!D:D,Z2,装箱指令单批量导入!A:A,D2)</f>
        <v>20</v>
      </c>
      <c r="B2" s="38">
        <f t="shared" ref="B2:B43" si="0">A2-K2</f>
        <v>0</v>
      </c>
      <c r="C2" s="36" t="s">
        <v>76</v>
      </c>
      <c r="D2" s="36" t="s">
        <v>15</v>
      </c>
      <c r="E2" s="36" t="s">
        <v>19</v>
      </c>
      <c r="F2" s="36" t="s">
        <v>17</v>
      </c>
      <c r="G2" s="36" t="s">
        <v>77</v>
      </c>
      <c r="H2" s="36" t="s">
        <v>78</v>
      </c>
      <c r="I2" s="36" t="s">
        <v>79</v>
      </c>
      <c r="J2" s="36" t="s">
        <v>80</v>
      </c>
      <c r="K2" s="36">
        <v>20</v>
      </c>
      <c r="L2" s="36" t="s">
        <v>81</v>
      </c>
      <c r="M2" s="36">
        <v>0</v>
      </c>
      <c r="N2" s="36" t="s">
        <v>20</v>
      </c>
      <c r="O2" s="36" t="s">
        <v>82</v>
      </c>
      <c r="P2" s="36" t="s">
        <v>19</v>
      </c>
      <c r="Q2" s="36" t="s">
        <v>83</v>
      </c>
      <c r="R2" s="36" t="s">
        <v>83</v>
      </c>
      <c r="S2" s="36"/>
      <c r="T2" s="36"/>
      <c r="U2" s="36" t="s">
        <v>25</v>
      </c>
      <c r="V2" s="36" t="s">
        <v>84</v>
      </c>
      <c r="W2" s="36" t="s">
        <v>85</v>
      </c>
      <c r="X2" s="36"/>
      <c r="Y2" s="36"/>
      <c r="Z2" s="36" t="s">
        <v>18</v>
      </c>
      <c r="AA2" s="36" t="s">
        <v>86</v>
      </c>
      <c r="AB2" s="36" t="s">
        <v>42</v>
      </c>
      <c r="AC2" s="36"/>
      <c r="AD2" s="36" t="s">
        <v>87</v>
      </c>
      <c r="AE2" s="36" t="s">
        <v>87</v>
      </c>
      <c r="AF2" s="36" t="s">
        <v>20</v>
      </c>
      <c r="AG2" s="36"/>
      <c r="AH2" s="36"/>
      <c r="AI2" s="36" t="s">
        <v>20</v>
      </c>
    </row>
    <row r="3" hidden="1" spans="1:35">
      <c r="A3" s="38">
        <f>SUMIFS(装箱指令单批量导入!E:E,装箱指令单批量导入!D:D,Z3,装箱指令单批量导入!A:A,D3)</f>
        <v>31</v>
      </c>
      <c r="B3" s="38">
        <f t="shared" si="0"/>
        <v>0</v>
      </c>
      <c r="C3" s="36" t="s">
        <v>76</v>
      </c>
      <c r="D3" s="36" t="s">
        <v>15</v>
      </c>
      <c r="E3" s="36" t="s">
        <v>19</v>
      </c>
      <c r="F3" s="36" t="s">
        <v>17</v>
      </c>
      <c r="G3" s="36" t="s">
        <v>77</v>
      </c>
      <c r="H3" s="36" t="s">
        <v>78</v>
      </c>
      <c r="I3" s="36" t="s">
        <v>79</v>
      </c>
      <c r="J3" s="36" t="s">
        <v>80</v>
      </c>
      <c r="K3" s="36">
        <v>31</v>
      </c>
      <c r="L3" s="36" t="s">
        <v>88</v>
      </c>
      <c r="M3" s="36">
        <v>0</v>
      </c>
      <c r="N3" s="36" t="s">
        <v>20</v>
      </c>
      <c r="O3" s="36" t="s">
        <v>82</v>
      </c>
      <c r="P3" s="36" t="s">
        <v>19</v>
      </c>
      <c r="Q3" s="36" t="s">
        <v>83</v>
      </c>
      <c r="R3" s="36" t="s">
        <v>83</v>
      </c>
      <c r="S3" s="36"/>
      <c r="T3" s="36"/>
      <c r="U3" s="36" t="s">
        <v>25</v>
      </c>
      <c r="V3" s="36" t="s">
        <v>84</v>
      </c>
      <c r="W3" s="36" t="s">
        <v>85</v>
      </c>
      <c r="X3" s="36"/>
      <c r="Y3" s="36"/>
      <c r="Z3" s="36" t="s">
        <v>22</v>
      </c>
      <c r="AA3" s="36" t="s">
        <v>86</v>
      </c>
      <c r="AB3" s="36" t="s">
        <v>43</v>
      </c>
      <c r="AC3" s="36"/>
      <c r="AD3" s="36" t="s">
        <v>87</v>
      </c>
      <c r="AE3" s="36" t="s">
        <v>87</v>
      </c>
      <c r="AF3" s="36" t="s">
        <v>20</v>
      </c>
      <c r="AG3" s="36"/>
      <c r="AH3" s="36"/>
      <c r="AI3" s="36" t="s">
        <v>20</v>
      </c>
    </row>
    <row r="4" hidden="1" spans="1:35">
      <c r="A4" s="38">
        <f>SUMIFS(装箱指令单批量导入!E:E,装箱指令单批量导入!D:D,Z4,装箱指令单批量导入!A:A,D4)</f>
        <v>39</v>
      </c>
      <c r="B4" s="38">
        <f t="shared" si="0"/>
        <v>0</v>
      </c>
      <c r="C4" s="36" t="s">
        <v>76</v>
      </c>
      <c r="D4" s="36" t="s">
        <v>15</v>
      </c>
      <c r="E4" s="36" t="s">
        <v>19</v>
      </c>
      <c r="F4" s="36" t="s">
        <v>17</v>
      </c>
      <c r="G4" s="36" t="s">
        <v>77</v>
      </c>
      <c r="H4" s="36" t="s">
        <v>78</v>
      </c>
      <c r="I4" s="36" t="s">
        <v>79</v>
      </c>
      <c r="J4" s="36" t="s">
        <v>80</v>
      </c>
      <c r="K4" s="36">
        <v>39</v>
      </c>
      <c r="L4" s="36" t="s">
        <v>89</v>
      </c>
      <c r="M4" s="36">
        <v>0</v>
      </c>
      <c r="N4" s="36" t="s">
        <v>20</v>
      </c>
      <c r="O4" s="36" t="s">
        <v>82</v>
      </c>
      <c r="P4" s="36" t="s">
        <v>19</v>
      </c>
      <c r="Q4" s="36" t="s">
        <v>83</v>
      </c>
      <c r="R4" s="36" t="s">
        <v>83</v>
      </c>
      <c r="S4" s="36"/>
      <c r="T4" s="36"/>
      <c r="U4" s="36" t="s">
        <v>25</v>
      </c>
      <c r="V4" s="36" t="s">
        <v>84</v>
      </c>
      <c r="W4" s="36" t="s">
        <v>85</v>
      </c>
      <c r="X4" s="36"/>
      <c r="Y4" s="36"/>
      <c r="Z4" s="36" t="s">
        <v>23</v>
      </c>
      <c r="AA4" s="36" t="s">
        <v>86</v>
      </c>
      <c r="AB4" s="36" t="s">
        <v>44</v>
      </c>
      <c r="AC4" s="36"/>
      <c r="AD4" s="36" t="s">
        <v>87</v>
      </c>
      <c r="AE4" s="36" t="s">
        <v>87</v>
      </c>
      <c r="AF4" s="36" t="s">
        <v>20</v>
      </c>
      <c r="AG4" s="36"/>
      <c r="AH4" s="36"/>
      <c r="AI4" s="36" t="s">
        <v>20</v>
      </c>
    </row>
    <row r="5" hidden="1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76</v>
      </c>
      <c r="D5" s="36" t="s">
        <v>15</v>
      </c>
      <c r="E5" s="36" t="s">
        <v>19</v>
      </c>
      <c r="F5" s="36" t="s">
        <v>17</v>
      </c>
      <c r="G5" s="36" t="s">
        <v>77</v>
      </c>
      <c r="H5" s="36" t="s">
        <v>78</v>
      </c>
      <c r="I5" s="36" t="s">
        <v>79</v>
      </c>
      <c r="J5" s="36" t="s">
        <v>80</v>
      </c>
      <c r="K5" s="36">
        <v>11</v>
      </c>
      <c r="L5" s="36" t="s">
        <v>90</v>
      </c>
      <c r="M5" s="36">
        <v>0</v>
      </c>
      <c r="N5" s="36" t="s">
        <v>20</v>
      </c>
      <c r="O5" s="36" t="s">
        <v>82</v>
      </c>
      <c r="P5" s="36" t="s">
        <v>19</v>
      </c>
      <c r="Q5" s="36" t="s">
        <v>83</v>
      </c>
      <c r="R5" s="36" t="s">
        <v>83</v>
      </c>
      <c r="S5" s="36"/>
      <c r="T5" s="36"/>
      <c r="U5" s="36" t="s">
        <v>25</v>
      </c>
      <c r="V5" s="36" t="s">
        <v>84</v>
      </c>
      <c r="W5" s="36" t="s">
        <v>85</v>
      </c>
      <c r="X5" s="36"/>
      <c r="Y5" s="36"/>
      <c r="Z5" s="36" t="s">
        <v>24</v>
      </c>
      <c r="AA5" s="36" t="s">
        <v>86</v>
      </c>
      <c r="AB5" s="36" t="s">
        <v>45</v>
      </c>
      <c r="AC5" s="36"/>
      <c r="AD5" s="36" t="s">
        <v>87</v>
      </c>
      <c r="AE5" s="36" t="s">
        <v>87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16</v>
      </c>
      <c r="B6" s="38">
        <f t="shared" si="0"/>
        <v>0</v>
      </c>
      <c r="C6" s="36" t="s">
        <v>76</v>
      </c>
      <c r="D6" s="36" t="s">
        <v>29</v>
      </c>
      <c r="E6" s="36" t="s">
        <v>19</v>
      </c>
      <c r="F6" s="36" t="s">
        <v>30</v>
      </c>
      <c r="G6" s="36" t="s">
        <v>91</v>
      </c>
      <c r="H6" s="36" t="s">
        <v>92</v>
      </c>
      <c r="I6" s="36" t="s">
        <v>93</v>
      </c>
      <c r="J6" s="36" t="s">
        <v>94</v>
      </c>
      <c r="K6" s="36">
        <v>16</v>
      </c>
      <c r="L6" s="36" t="s">
        <v>95</v>
      </c>
      <c r="M6" s="36">
        <v>0</v>
      </c>
      <c r="N6" s="36" t="s">
        <v>20</v>
      </c>
      <c r="O6" s="36" t="s">
        <v>82</v>
      </c>
      <c r="P6" s="36" t="s">
        <v>19</v>
      </c>
      <c r="Q6" s="36" t="s">
        <v>96</v>
      </c>
      <c r="R6" s="36" t="s">
        <v>96</v>
      </c>
      <c r="S6" s="36"/>
      <c r="T6" s="36"/>
      <c r="U6" s="36" t="s">
        <v>25</v>
      </c>
      <c r="V6" s="36" t="s">
        <v>84</v>
      </c>
      <c r="W6" s="36" t="s">
        <v>85</v>
      </c>
      <c r="X6" s="36"/>
      <c r="Y6" s="36"/>
      <c r="Z6" s="36" t="s">
        <v>31</v>
      </c>
      <c r="AA6" s="36" t="s">
        <v>86</v>
      </c>
      <c r="AB6" s="36" t="s">
        <v>42</v>
      </c>
      <c r="AC6" s="36"/>
      <c r="AD6" s="36" t="s">
        <v>87</v>
      </c>
      <c r="AE6" s="36" t="s">
        <v>87</v>
      </c>
      <c r="AF6" s="36" t="s">
        <v>20</v>
      </c>
      <c r="AG6" s="36"/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39</v>
      </c>
      <c r="B7" s="38">
        <f t="shared" si="0"/>
        <v>0</v>
      </c>
      <c r="C7" s="36" t="s">
        <v>76</v>
      </c>
      <c r="D7" s="36" t="s">
        <v>29</v>
      </c>
      <c r="E7" s="36" t="s">
        <v>19</v>
      </c>
      <c r="F7" s="36" t="s">
        <v>30</v>
      </c>
      <c r="G7" s="36" t="s">
        <v>91</v>
      </c>
      <c r="H7" s="36" t="s">
        <v>92</v>
      </c>
      <c r="I7" s="36" t="s">
        <v>93</v>
      </c>
      <c r="J7" s="36" t="s">
        <v>94</v>
      </c>
      <c r="K7" s="36">
        <v>39</v>
      </c>
      <c r="L7" s="36" t="s">
        <v>97</v>
      </c>
      <c r="M7" s="36">
        <v>0</v>
      </c>
      <c r="N7" s="36" t="s">
        <v>20</v>
      </c>
      <c r="O7" s="36" t="s">
        <v>82</v>
      </c>
      <c r="P7" s="36" t="s">
        <v>19</v>
      </c>
      <c r="Q7" s="36" t="s">
        <v>96</v>
      </c>
      <c r="R7" s="36" t="s">
        <v>96</v>
      </c>
      <c r="S7" s="36"/>
      <c r="T7" s="36"/>
      <c r="U7" s="36" t="s">
        <v>25</v>
      </c>
      <c r="V7" s="36" t="s">
        <v>84</v>
      </c>
      <c r="W7" s="36" t="s">
        <v>85</v>
      </c>
      <c r="X7" s="36"/>
      <c r="Y7" s="36"/>
      <c r="Z7" s="36" t="s">
        <v>32</v>
      </c>
      <c r="AA7" s="36" t="s">
        <v>86</v>
      </c>
      <c r="AB7" s="36" t="s">
        <v>43</v>
      </c>
      <c r="AC7" s="36"/>
      <c r="AD7" s="36" t="s">
        <v>87</v>
      </c>
      <c r="AE7" s="36" t="s">
        <v>87</v>
      </c>
      <c r="AF7" s="36" t="s">
        <v>20</v>
      </c>
      <c r="AG7" s="36"/>
      <c r="AH7" s="36"/>
      <c r="AI7" s="36" t="s">
        <v>20</v>
      </c>
    </row>
    <row r="8" spans="1:35">
      <c r="A8" s="38">
        <f>SUMIFS(装箱指令单批量导入!E:E,装箱指令单批量导入!D:D,Z8,装箱指令单批量导入!A:A,D8)</f>
        <v>50</v>
      </c>
      <c r="B8" s="38">
        <f t="shared" si="0"/>
        <v>0</v>
      </c>
      <c r="C8" s="36" t="s">
        <v>76</v>
      </c>
      <c r="D8" s="36" t="s">
        <v>29</v>
      </c>
      <c r="E8" s="36" t="s">
        <v>19</v>
      </c>
      <c r="F8" s="36" t="s">
        <v>30</v>
      </c>
      <c r="G8" s="36" t="s">
        <v>91</v>
      </c>
      <c r="H8" s="36" t="s">
        <v>92</v>
      </c>
      <c r="I8" s="36" t="s">
        <v>93</v>
      </c>
      <c r="J8" s="36" t="s">
        <v>94</v>
      </c>
      <c r="K8" s="36">
        <v>50</v>
      </c>
      <c r="L8" s="36" t="s">
        <v>98</v>
      </c>
      <c r="M8" s="36">
        <v>0</v>
      </c>
      <c r="N8" s="36" t="s">
        <v>20</v>
      </c>
      <c r="O8" s="36" t="s">
        <v>82</v>
      </c>
      <c r="P8" s="36" t="s">
        <v>19</v>
      </c>
      <c r="Q8" s="36" t="s">
        <v>96</v>
      </c>
      <c r="R8" s="36" t="s">
        <v>96</v>
      </c>
      <c r="S8" s="36"/>
      <c r="T8" s="36"/>
      <c r="U8" s="36" t="s">
        <v>25</v>
      </c>
      <c r="V8" s="36" t="s">
        <v>84</v>
      </c>
      <c r="W8" s="36" t="s">
        <v>85</v>
      </c>
      <c r="X8" s="36"/>
      <c r="Y8" s="36"/>
      <c r="Z8" s="36" t="s">
        <v>33</v>
      </c>
      <c r="AA8" s="36" t="s">
        <v>86</v>
      </c>
      <c r="AB8" s="36" t="s">
        <v>44</v>
      </c>
      <c r="AC8" s="36"/>
      <c r="AD8" s="36" t="s">
        <v>87</v>
      </c>
      <c r="AE8" s="36" t="s">
        <v>87</v>
      </c>
      <c r="AF8" s="36" t="s">
        <v>20</v>
      </c>
      <c r="AG8" s="36"/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16</v>
      </c>
      <c r="B9" s="38">
        <f t="shared" si="0"/>
        <v>0</v>
      </c>
      <c r="C9" s="36" t="s">
        <v>76</v>
      </c>
      <c r="D9" s="36" t="s">
        <v>29</v>
      </c>
      <c r="E9" s="36" t="s">
        <v>19</v>
      </c>
      <c r="F9" s="36" t="s">
        <v>30</v>
      </c>
      <c r="G9" s="36" t="s">
        <v>91</v>
      </c>
      <c r="H9" s="36" t="s">
        <v>92</v>
      </c>
      <c r="I9" s="36" t="s">
        <v>93</v>
      </c>
      <c r="J9" s="36" t="s">
        <v>94</v>
      </c>
      <c r="K9" s="36">
        <v>16</v>
      </c>
      <c r="L9" s="36" t="s">
        <v>95</v>
      </c>
      <c r="M9" s="36">
        <v>0</v>
      </c>
      <c r="N9" s="36" t="s">
        <v>20</v>
      </c>
      <c r="O9" s="36" t="s">
        <v>82</v>
      </c>
      <c r="P9" s="36" t="s">
        <v>19</v>
      </c>
      <c r="Q9" s="36" t="s">
        <v>96</v>
      </c>
      <c r="R9" s="36" t="s">
        <v>96</v>
      </c>
      <c r="S9" s="36"/>
      <c r="T9" s="36"/>
      <c r="U9" s="36" t="s">
        <v>25</v>
      </c>
      <c r="V9" s="36" t="s">
        <v>84</v>
      </c>
      <c r="W9" s="36" t="s">
        <v>85</v>
      </c>
      <c r="X9" s="36"/>
      <c r="Y9" s="36"/>
      <c r="Z9" s="36" t="s">
        <v>34</v>
      </c>
      <c r="AA9" s="36" t="s">
        <v>86</v>
      </c>
      <c r="AB9" s="36" t="s">
        <v>47</v>
      </c>
      <c r="AC9" s="36"/>
      <c r="AD9" s="36" t="s">
        <v>87</v>
      </c>
      <c r="AE9" s="36" t="s">
        <v>87</v>
      </c>
      <c r="AF9" s="36" t="s">
        <v>20</v>
      </c>
      <c r="AG9" s="36"/>
      <c r="AH9" s="36"/>
      <c r="AI9" s="36" t="s">
        <v>20</v>
      </c>
    </row>
    <row r="10" hidden="1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hidden="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hidden="1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hidden="1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hidden="1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hidden="1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99</v>
      </c>
      <c r="B3" t="s">
        <v>100</v>
      </c>
      <c r="C3" t="s">
        <v>39</v>
      </c>
      <c r="D3" t="s">
        <v>101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102</v>
      </c>
      <c r="D4" t="s">
        <v>103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102</v>
      </c>
      <c r="D5" t="s">
        <v>104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102</v>
      </c>
      <c r="D6" t="s">
        <v>105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102</v>
      </c>
      <c r="D7" t="s">
        <v>106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102</v>
      </c>
      <c r="D8" t="s">
        <v>107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102</v>
      </c>
      <c r="D9" t="s">
        <v>108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102</v>
      </c>
      <c r="D10" t="s">
        <v>109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102</v>
      </c>
      <c r="D11" t="s">
        <v>110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102</v>
      </c>
      <c r="D12" t="s">
        <v>111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102</v>
      </c>
      <c r="D13" t="s">
        <v>112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102</v>
      </c>
      <c r="D14" t="s">
        <v>113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102</v>
      </c>
      <c r="D15" t="s">
        <v>114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102</v>
      </c>
      <c r="D16" t="s">
        <v>115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102</v>
      </c>
      <c r="D17" t="s">
        <v>116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102</v>
      </c>
      <c r="D18" t="s">
        <v>117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102</v>
      </c>
      <c r="D19" t="s">
        <v>118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102</v>
      </c>
      <c r="D20" t="s">
        <v>119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102</v>
      </c>
      <c r="D21" t="s">
        <v>120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102</v>
      </c>
      <c r="D22" t="s">
        <v>121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102</v>
      </c>
      <c r="D23" t="s">
        <v>122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102</v>
      </c>
      <c r="D24" t="s">
        <v>123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102</v>
      </c>
      <c r="D25" t="s">
        <v>124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102</v>
      </c>
      <c r="D26" t="s">
        <v>125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102</v>
      </c>
      <c r="D27" t="s">
        <v>126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102</v>
      </c>
      <c r="D28" t="s">
        <v>127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102</v>
      </c>
      <c r="D29" t="s">
        <v>128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102</v>
      </c>
      <c r="D30" t="s">
        <v>129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102</v>
      </c>
      <c r="D31" t="s">
        <v>130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102</v>
      </c>
      <c r="D32" t="s">
        <v>131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102</v>
      </c>
      <c r="D33" t="s">
        <v>132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102</v>
      </c>
      <c r="D34" t="s">
        <v>133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102</v>
      </c>
      <c r="D35" t="s">
        <v>134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102</v>
      </c>
      <c r="D36" t="s">
        <v>135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102</v>
      </c>
      <c r="D37" t="s">
        <v>136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102</v>
      </c>
      <c r="D38" t="s">
        <v>137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102</v>
      </c>
      <c r="D39" t="s">
        <v>138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102</v>
      </c>
      <c r="D40" t="s">
        <v>139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102</v>
      </c>
      <c r="D41" t="s">
        <v>140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102</v>
      </c>
      <c r="D42" t="s">
        <v>141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102</v>
      </c>
      <c r="D43" t="s">
        <v>142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102</v>
      </c>
      <c r="D44" t="s">
        <v>143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102</v>
      </c>
      <c r="D45" t="s">
        <v>144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39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39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39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39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39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39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39</v>
      </c>
      <c r="D52" t="s">
        <v>109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39</v>
      </c>
      <c r="D53" t="s">
        <v>110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39</v>
      </c>
      <c r="D54" t="s">
        <v>111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39</v>
      </c>
      <c r="D55" t="s">
        <v>112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39</v>
      </c>
      <c r="D56" t="s">
        <v>113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39</v>
      </c>
      <c r="D57" t="s">
        <v>114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39</v>
      </c>
      <c r="D58" t="s">
        <v>115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39</v>
      </c>
      <c r="D59" t="s">
        <v>116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39</v>
      </c>
      <c r="D60" t="s">
        <v>117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39</v>
      </c>
      <c r="D61" t="s">
        <v>118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39</v>
      </c>
      <c r="D62" t="s">
        <v>119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39</v>
      </c>
      <c r="D63" t="s">
        <v>120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39</v>
      </c>
      <c r="D64" t="s">
        <v>121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39</v>
      </c>
      <c r="D65" t="s">
        <v>122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39</v>
      </c>
      <c r="D66" t="s">
        <v>123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39</v>
      </c>
      <c r="D67" t="s">
        <v>124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39</v>
      </c>
      <c r="D68" t="s">
        <v>125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39</v>
      </c>
      <c r="D69" t="s">
        <v>126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39</v>
      </c>
      <c r="D70" t="s">
        <v>127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39</v>
      </c>
      <c r="D71" t="s">
        <v>128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39</v>
      </c>
      <c r="D72" t="s">
        <v>129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39</v>
      </c>
      <c r="D73" t="s">
        <v>130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39</v>
      </c>
      <c r="D74" t="s">
        <v>131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39</v>
      </c>
      <c r="D75" t="s">
        <v>132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39</v>
      </c>
      <c r="D76" t="s">
        <v>133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39</v>
      </c>
      <c r="D77" t="s">
        <v>134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39</v>
      </c>
      <c r="D78" t="s">
        <v>135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39</v>
      </c>
      <c r="D79" t="s">
        <v>136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39</v>
      </c>
      <c r="D80" t="s">
        <v>137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39</v>
      </c>
      <c r="D81" t="s">
        <v>138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39</v>
      </c>
      <c r="D82" t="s">
        <v>139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39</v>
      </c>
      <c r="D83" t="s">
        <v>140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39</v>
      </c>
      <c r="D84" t="s">
        <v>141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39</v>
      </c>
      <c r="D85" t="s">
        <v>142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39</v>
      </c>
      <c r="D86" t="s">
        <v>143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39</v>
      </c>
      <c r="D87" t="s">
        <v>144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41</v>
      </c>
      <c r="D88" t="s">
        <v>103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41</v>
      </c>
      <c r="D89" t="s">
        <v>104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41</v>
      </c>
      <c r="D90" t="s">
        <v>105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41</v>
      </c>
      <c r="D91" t="s">
        <v>106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41</v>
      </c>
      <c r="D92" t="s">
        <v>107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41</v>
      </c>
      <c r="D93" t="s">
        <v>108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41</v>
      </c>
      <c r="D94" t="s">
        <v>109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41</v>
      </c>
      <c r="D95" t="s">
        <v>110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41</v>
      </c>
      <c r="D96" t="s">
        <v>111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41</v>
      </c>
      <c r="D97" t="s">
        <v>112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41</v>
      </c>
      <c r="D98" t="s">
        <v>113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41</v>
      </c>
      <c r="D99" t="s">
        <v>114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41</v>
      </c>
      <c r="D100" t="s">
        <v>115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41</v>
      </c>
      <c r="D101" t="s">
        <v>116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41</v>
      </c>
      <c r="D102" t="s">
        <v>117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41</v>
      </c>
      <c r="D103" t="s">
        <v>118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41</v>
      </c>
      <c r="D104" t="s">
        <v>119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41</v>
      </c>
      <c r="D105" t="s">
        <v>120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41</v>
      </c>
      <c r="D106" t="s">
        <v>121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41</v>
      </c>
      <c r="D107" t="s">
        <v>122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41</v>
      </c>
      <c r="D108" t="s">
        <v>123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41</v>
      </c>
      <c r="D109" t="s">
        <v>124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41</v>
      </c>
      <c r="D110" t="s">
        <v>125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41</v>
      </c>
      <c r="D111" t="s">
        <v>126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41</v>
      </c>
      <c r="D112" t="s">
        <v>127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41</v>
      </c>
      <c r="D113" t="s">
        <v>128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41</v>
      </c>
      <c r="D114" t="s">
        <v>129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41</v>
      </c>
      <c r="D115" t="s">
        <v>130</v>
      </c>
      <c r="E115"/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41</v>
      </c>
      <c r="D116" t="s">
        <v>131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41</v>
      </c>
      <c r="D117" t="s">
        <v>132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41</v>
      </c>
      <c r="D118" t="s">
        <v>133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41</v>
      </c>
      <c r="D119" t="s">
        <v>134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41</v>
      </c>
      <c r="D120" t="s">
        <v>135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41</v>
      </c>
      <c r="D121" t="s">
        <v>136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41</v>
      </c>
      <c r="D122" t="s">
        <v>137</v>
      </c>
      <c r="E122"/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41</v>
      </c>
      <c r="D123" t="s">
        <v>138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41</v>
      </c>
      <c r="D124" t="s">
        <v>139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41</v>
      </c>
      <c r="D125" t="s">
        <v>140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41</v>
      </c>
      <c r="D126" t="s">
        <v>141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41</v>
      </c>
      <c r="D127" t="s">
        <v>142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41</v>
      </c>
      <c r="D128" t="s">
        <v>143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41</v>
      </c>
      <c r="D129" t="s">
        <v>144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46</v>
      </c>
      <c r="D130" t="s">
        <v>103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46</v>
      </c>
      <c r="D131" t="s">
        <v>104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46</v>
      </c>
      <c r="D132" t="s">
        <v>105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46</v>
      </c>
      <c r="D133" t="s">
        <v>106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46</v>
      </c>
      <c r="D134" t="s">
        <v>107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46</v>
      </c>
      <c r="D135" t="s">
        <v>108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46</v>
      </c>
      <c r="D136" t="s">
        <v>109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46</v>
      </c>
      <c r="D137" t="s">
        <v>110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46</v>
      </c>
      <c r="D138" t="s">
        <v>111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46</v>
      </c>
      <c r="D139" t="s">
        <v>112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46</v>
      </c>
      <c r="D140" t="s">
        <v>113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46</v>
      </c>
      <c r="D141" t="s">
        <v>114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46</v>
      </c>
      <c r="D142" t="s">
        <v>115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46</v>
      </c>
      <c r="D143" t="s">
        <v>116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46</v>
      </c>
      <c r="D144" t="s">
        <v>117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46</v>
      </c>
      <c r="D145" t="s">
        <v>118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46</v>
      </c>
      <c r="D146" t="s">
        <v>119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46</v>
      </c>
      <c r="D147" t="s">
        <v>120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46</v>
      </c>
      <c r="D148" t="s">
        <v>121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46</v>
      </c>
      <c r="D149" t="s">
        <v>122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46</v>
      </c>
      <c r="D150" t="s">
        <v>123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46</v>
      </c>
      <c r="D151" t="s">
        <v>124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46</v>
      </c>
      <c r="D152" t="s">
        <v>125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46</v>
      </c>
      <c r="D153" t="s">
        <v>126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46</v>
      </c>
      <c r="D154" t="s">
        <v>127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46</v>
      </c>
      <c r="D155" t="s">
        <v>128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46</v>
      </c>
      <c r="D156" t="s">
        <v>129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46</v>
      </c>
      <c r="D157" t="s">
        <v>130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46</v>
      </c>
      <c r="D158" t="s">
        <v>131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46</v>
      </c>
      <c r="D159" t="s">
        <v>132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46</v>
      </c>
      <c r="D160" t="s">
        <v>133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46</v>
      </c>
      <c r="D161" t="s">
        <v>134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46</v>
      </c>
      <c r="D162" t="s">
        <v>135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46</v>
      </c>
      <c r="D163" t="s">
        <v>136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46</v>
      </c>
      <c r="D164" t="s">
        <v>137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46</v>
      </c>
      <c r="D165" t="s">
        <v>138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46</v>
      </c>
      <c r="D166" t="s">
        <v>139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46</v>
      </c>
      <c r="D167" t="s">
        <v>140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46</v>
      </c>
      <c r="D168" t="s">
        <v>141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46</v>
      </c>
      <c r="D169" t="s">
        <v>142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46</v>
      </c>
      <c r="D170" t="s">
        <v>143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46</v>
      </c>
      <c r="D171" t="s">
        <v>144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145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68</v>
      </c>
      <c r="G1" s="4" t="s">
        <v>39</v>
      </c>
      <c r="H1" s="4" t="s">
        <v>150</v>
      </c>
      <c r="I1" s="4" t="s">
        <v>151</v>
      </c>
      <c r="J1" s="4" t="s">
        <v>151</v>
      </c>
      <c r="K1" s="4" t="s">
        <v>152</v>
      </c>
      <c r="L1" s="4" t="s">
        <v>153</v>
      </c>
      <c r="M1" s="4" t="s">
        <v>154</v>
      </c>
      <c r="N1" s="4" t="s">
        <v>155</v>
      </c>
      <c r="O1" s="4" t="s">
        <v>156</v>
      </c>
      <c r="P1" s="5" t="s">
        <v>47</v>
      </c>
      <c r="Q1" s="4" t="s">
        <v>44</v>
      </c>
      <c r="R1" s="4" t="s">
        <v>43</v>
      </c>
      <c r="S1" s="4" t="s">
        <v>42</v>
      </c>
      <c r="T1" s="4" t="s">
        <v>45</v>
      </c>
      <c r="U1" s="4" t="s">
        <v>157</v>
      </c>
      <c r="V1" s="4" t="s">
        <v>158</v>
      </c>
      <c r="W1" s="9" t="s">
        <v>159</v>
      </c>
      <c r="X1" s="4" t="s">
        <v>69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160</v>
      </c>
      <c r="AG1" s="4" t="s">
        <v>69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28</v>
      </c>
      <c r="AP1" s="4" t="s">
        <v>69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161</v>
      </c>
      <c r="BQ1" s="4" t="s">
        <v>69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145</v>
      </c>
      <c r="B2" s="11" t="s">
        <v>146</v>
      </c>
      <c r="C2" s="11" t="s">
        <v>147</v>
      </c>
      <c r="D2" s="11" t="s">
        <v>148</v>
      </c>
      <c r="E2" s="11" t="s">
        <v>149</v>
      </c>
      <c r="F2" s="11" t="s">
        <v>68</v>
      </c>
      <c r="G2" s="11" t="s">
        <v>39</v>
      </c>
      <c r="H2" s="11" t="s">
        <v>150</v>
      </c>
      <c r="I2" s="11" t="s">
        <v>151</v>
      </c>
      <c r="J2" s="11" t="s">
        <v>151</v>
      </c>
      <c r="K2" s="11" t="s">
        <v>152</v>
      </c>
      <c r="L2" s="11" t="s">
        <v>153</v>
      </c>
      <c r="M2" s="11" t="s">
        <v>154</v>
      </c>
      <c r="N2" s="11" t="s">
        <v>155</v>
      </c>
      <c r="O2" s="11" t="s">
        <v>156</v>
      </c>
      <c r="P2" s="16" t="s">
        <v>47</v>
      </c>
      <c r="Q2" s="16" t="s">
        <v>44</v>
      </c>
      <c r="R2" s="16" t="s">
        <v>43</v>
      </c>
      <c r="S2" s="16" t="s">
        <v>42</v>
      </c>
      <c r="T2" s="16" t="s">
        <v>45</v>
      </c>
      <c r="U2" s="16" t="s">
        <v>157</v>
      </c>
      <c r="V2" s="16" t="s">
        <v>158</v>
      </c>
      <c r="W2" s="16" t="s">
        <v>159</v>
      </c>
      <c r="X2" s="16" t="s">
        <v>69</v>
      </c>
      <c r="Y2" s="25" t="s">
        <v>47</v>
      </c>
      <c r="Z2" s="25" t="s">
        <v>44</v>
      </c>
      <c r="AA2" s="25" t="s">
        <v>43</v>
      </c>
      <c r="AB2" s="25" t="s">
        <v>42</v>
      </c>
      <c r="AC2" s="25" t="s">
        <v>45</v>
      </c>
      <c r="AD2" s="25" t="s">
        <v>157</v>
      </c>
      <c r="AE2" s="25" t="s">
        <v>158</v>
      </c>
      <c r="AF2" s="25" t="s">
        <v>162</v>
      </c>
      <c r="AG2" s="25" t="s">
        <v>69</v>
      </c>
      <c r="AH2" s="25" t="s">
        <v>47</v>
      </c>
      <c r="AI2" s="25" t="s">
        <v>44</v>
      </c>
      <c r="AJ2" s="25" t="s">
        <v>43</v>
      </c>
      <c r="AK2" s="25" t="s">
        <v>42</v>
      </c>
      <c r="AL2" s="25" t="s">
        <v>45</v>
      </c>
      <c r="AM2" s="25" t="s">
        <v>157</v>
      </c>
      <c r="AN2" s="25" t="s">
        <v>158</v>
      </c>
      <c r="AO2" s="27" t="s">
        <v>28</v>
      </c>
      <c r="AP2" s="25" t="s">
        <v>69</v>
      </c>
      <c r="AQ2" s="28" t="s">
        <v>47</v>
      </c>
      <c r="AR2" s="28" t="s">
        <v>44</v>
      </c>
      <c r="AS2" s="28" t="s">
        <v>43</v>
      </c>
      <c r="AT2" s="28" t="s">
        <v>42</v>
      </c>
      <c r="AU2" s="28" t="s">
        <v>45</v>
      </c>
      <c r="AV2" s="28" t="s">
        <v>157</v>
      </c>
      <c r="AW2" s="28" t="s">
        <v>158</v>
      </c>
      <c r="AX2" s="28" t="s">
        <v>16</v>
      </c>
      <c r="AY2" s="28" t="s">
        <v>69</v>
      </c>
      <c r="AZ2" s="31" t="s">
        <v>47</v>
      </c>
      <c r="BA2" s="31" t="s">
        <v>44</v>
      </c>
      <c r="BB2" s="31" t="s">
        <v>43</v>
      </c>
      <c r="BC2" s="31" t="s">
        <v>42</v>
      </c>
      <c r="BD2" s="31" t="s">
        <v>45</v>
      </c>
      <c r="BE2" s="31" t="s">
        <v>157</v>
      </c>
      <c r="BF2" s="31" t="s">
        <v>158</v>
      </c>
      <c r="BG2" s="31" t="s">
        <v>25</v>
      </c>
      <c r="BH2" s="31" t="s">
        <v>69</v>
      </c>
      <c r="BI2" s="34" t="s">
        <v>47</v>
      </c>
      <c r="BJ2" s="34" t="s">
        <v>44</v>
      </c>
      <c r="BK2" s="34" t="s">
        <v>43</v>
      </c>
      <c r="BL2" s="34" t="s">
        <v>42</v>
      </c>
      <c r="BM2" s="34" t="s">
        <v>45</v>
      </c>
      <c r="BN2" s="34" t="s">
        <v>157</v>
      </c>
      <c r="BO2" s="34" t="s">
        <v>158</v>
      </c>
      <c r="BP2" s="34" t="s">
        <v>161</v>
      </c>
      <c r="BQ2" s="34" t="s">
        <v>69</v>
      </c>
      <c r="BR2" s="35" t="s">
        <v>47</v>
      </c>
      <c r="BS2" s="35" t="s">
        <v>44</v>
      </c>
      <c r="BT2" s="35" t="s">
        <v>43</v>
      </c>
      <c r="BU2" s="35" t="s">
        <v>42</v>
      </c>
      <c r="BV2" s="35" t="s">
        <v>45</v>
      </c>
      <c r="BW2" s="35" t="s">
        <v>157</v>
      </c>
      <c r="BX2" s="35" t="s">
        <v>158</v>
      </c>
      <c r="BY2" s="35" t="s">
        <v>27</v>
      </c>
      <c r="BZ2" s="35" t="s">
        <v>69</v>
      </c>
    </row>
    <row r="3" s="3" customFormat="1" ht="29" customHeight="1" spans="1:77">
      <c r="A3" s="12">
        <v>45385</v>
      </c>
      <c r="B3" s="13"/>
      <c r="C3" s="13"/>
      <c r="D3" s="13" t="str">
        <f>_xlfn.DISPIMG("ID_17866607118B4791ABC95B26C70B3544",1)</f>
        <v>=DISPIMG("ID_17866607118B4791ABC95B26C70B3544",1)</v>
      </c>
      <c r="E3" s="13"/>
      <c r="F3" s="13"/>
      <c r="G3" s="13" t="s">
        <v>41</v>
      </c>
      <c r="H3" s="13" t="s">
        <v>163</v>
      </c>
      <c r="I3" s="13" t="s">
        <v>164</v>
      </c>
      <c r="J3" s="13" t="s">
        <v>165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39</v>
      </c>
      <c r="R3" s="13">
        <v>31</v>
      </c>
      <c r="S3" s="13">
        <v>20</v>
      </c>
      <c r="T3" s="13">
        <v>11</v>
      </c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5</v>
      </c>
      <c r="AJ3" s="13">
        <v>9</v>
      </c>
      <c r="AK3" s="13">
        <v>6</v>
      </c>
      <c r="AL3" s="13"/>
      <c r="AM3" s="13"/>
      <c r="AN3" s="13"/>
      <c r="AO3" s="23">
        <v>20</v>
      </c>
      <c r="AP3" s="29"/>
      <c r="AQ3" s="19">
        <v>0</v>
      </c>
      <c r="AR3" s="13">
        <v>27</v>
      </c>
      <c r="AS3" s="13">
        <v>18</v>
      </c>
      <c r="AT3" s="13">
        <v>12</v>
      </c>
      <c r="AU3" s="13">
        <v>9</v>
      </c>
      <c r="AV3" s="13"/>
      <c r="AW3" s="13"/>
      <c r="AX3" s="23">
        <v>66</v>
      </c>
      <c r="AY3" s="32"/>
      <c r="AZ3" s="19">
        <v>0</v>
      </c>
      <c r="BA3" s="13">
        <v>6</v>
      </c>
      <c r="BB3" s="13">
        <v>4</v>
      </c>
      <c r="BC3" s="13">
        <v>2</v>
      </c>
      <c r="BD3" s="13">
        <v>2</v>
      </c>
      <c r="BE3" s="13"/>
      <c r="BF3" s="13">
        <v>0</v>
      </c>
      <c r="BG3" s="23">
        <v>14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45385</v>
      </c>
      <c r="B4" s="14"/>
      <c r="C4" s="14"/>
      <c r="D4" s="14" t="str">
        <f>_xlfn.DISPIMG("ID_BB2405463DD748BF8F290F69DCD587F9",1)</f>
        <v>=DISPIMG("ID_BB2405463DD748BF8F290F69DCD587F9",1)</v>
      </c>
      <c r="E4" s="14"/>
      <c r="F4" s="14"/>
      <c r="G4" s="14" t="s">
        <v>46</v>
      </c>
      <c r="H4" s="14" t="s">
        <v>163</v>
      </c>
      <c r="I4" s="14" t="s">
        <v>164</v>
      </c>
      <c r="J4" s="14" t="s">
        <v>165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16</v>
      </c>
      <c r="Q4" s="14">
        <v>50</v>
      </c>
      <c r="R4" s="14">
        <v>39</v>
      </c>
      <c r="S4" s="14">
        <v>16</v>
      </c>
      <c r="T4" s="14"/>
      <c r="U4" s="14"/>
      <c r="V4" s="14"/>
      <c r="W4" s="24">
        <v>121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8</v>
      </c>
      <c r="AK4" s="14">
        <v>9</v>
      </c>
      <c r="AL4" s="14"/>
      <c r="AM4" s="14"/>
      <c r="AN4" s="14"/>
      <c r="AO4" s="24">
        <v>17</v>
      </c>
      <c r="AP4" s="30"/>
      <c r="AQ4" s="22">
        <v>11</v>
      </c>
      <c r="AR4" s="14">
        <v>34</v>
      </c>
      <c r="AS4" s="14">
        <v>23</v>
      </c>
      <c r="AT4" s="14">
        <v>5</v>
      </c>
      <c r="AU4" s="14"/>
      <c r="AV4" s="14"/>
      <c r="AW4" s="14"/>
      <c r="AX4" s="24">
        <v>73</v>
      </c>
      <c r="AY4" s="33"/>
      <c r="AZ4" s="19">
        <v>5</v>
      </c>
      <c r="BA4" s="13">
        <v>15</v>
      </c>
      <c r="BB4" s="13">
        <v>8</v>
      </c>
      <c r="BC4" s="13">
        <v>2</v>
      </c>
      <c r="BD4" s="13">
        <v>0</v>
      </c>
      <c r="BE4" s="13"/>
      <c r="BF4" s="13">
        <v>0</v>
      </c>
      <c r="BG4" s="23">
        <v>30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166</v>
      </c>
    </row>
    <row r="17" spans="1:1">
      <c r="A17" s="1" t="s">
        <v>167</v>
      </c>
    </row>
    <row r="18" spans="1:1">
      <c r="A18" s="1" t="s">
        <v>168</v>
      </c>
    </row>
    <row r="19" spans="1:1">
      <c r="A19" s="1" t="s">
        <v>169</v>
      </c>
    </row>
    <row r="32" spans="1:1">
      <c r="A32" s="1" t="s">
        <v>170</v>
      </c>
    </row>
    <row r="53" spans="1:1">
      <c r="A53" s="1" t="s">
        <v>171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2024-04-03T05:35:53Z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