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装箱指令单批量导入!$A$1:$O$89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033" name="ID_652674A8368C40399EA83510024066B8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99830300"/>
          <a:ext cx="1557655" cy="1203960"/>
        </a:xfrm>
        <a:prstGeom prst="rect">
          <a:avLst/>
        </a:prstGeom>
      </xdr:spPr>
    </xdr:pic>
  </etc:cellImage>
  <etc:cellImage>
    <xdr:pic>
      <xdr:nvPicPr>
        <xdr:cNvPr id="2232" name="ID_8CAE523E93FC4C11904BB75E912D9BB7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87513900"/>
          <a:ext cx="1557655" cy="1203960"/>
        </a:xfrm>
        <a:prstGeom prst="rect">
          <a:avLst/>
        </a:prstGeom>
      </xdr:spPr>
    </xdr:pic>
  </etc:cellImage>
  <etc:cellImage>
    <xdr:pic>
      <xdr:nvPicPr>
        <xdr:cNvPr id="1097" name="ID_1B72E4CD3018491A907F21DE43A8DE17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670159220"/>
          <a:ext cx="1557655" cy="1203960"/>
        </a:xfrm>
        <a:prstGeom prst="rect">
          <a:avLst/>
        </a:prstGeom>
      </xdr:spPr>
    </xdr:pic>
  </etc:cellImage>
  <etc:cellImage>
    <xdr:pic>
      <xdr:nvPicPr>
        <xdr:cNvPr id="2499" name="ID_473A39096DE1447EA74A5AE997D19728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223490060"/>
          <a:ext cx="1557655" cy="1203960"/>
        </a:xfrm>
        <a:prstGeom prst="rect">
          <a:avLst/>
        </a:prstGeom>
      </xdr:spPr>
    </xdr:pic>
  </etc:cellImage>
  <etc:cellImage>
    <xdr:pic>
      <xdr:nvPicPr>
        <xdr:cNvPr id="1199" name="ID_8125E38FDC9947DDBA8E4D7EF62111A9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6713631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<sst xmlns="http://schemas.openxmlformats.org/spreadsheetml/2006/main" count="1891" uniqueCount="212">
  <si>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</si>
  <si>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</si>
  <si>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</si>
  <si>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</si>
  <si>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</si>
  <si>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</si>
  <si>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</si>
  <si>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</si>
  <si>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</si>
  <si>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</si>
  <si>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</si>
  <si>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</si>
  <si>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</si>
  <si>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</si>
  <si>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</si>
  <si>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RY20240319004</t>
  </si>
  <si>
    <t>香港仓</t>
  </si>
  <si>
    <t>C104W-0252-C1RA</t>
  </si>
  <si>
    <t>C104W-0252-C1RAL</t>
  </si>
  <si>
    <t>正品</t>
  </si>
  <si>
    <t>2024-03-19</t>
  </si>
  <si>
    <t>香港</t>
  </si>
  <si>
    <t>C104W-0252-C1RAM</t>
  </si>
  <si>
    <t>C104W-0252-C1RAS</t>
  </si>
  <si>
    <t>南浦正品仓</t>
  </si>
  <si>
    <t>广州</t>
  </si>
  <si>
    <t>RY20240319001</t>
  </si>
  <si>
    <t>CM403CC0027</t>
  </si>
  <si>
    <t>CM403CC0027B0L</t>
  </si>
  <si>
    <t>CM403CC0027B0M</t>
  </si>
  <si>
    <t>CM403CC0027B0S</t>
  </si>
  <si>
    <t>CM403CC0027B0XL</t>
  </si>
  <si>
    <t>大货样衣仓</t>
  </si>
  <si>
    <t>CM403CC0027W0L</t>
  </si>
  <si>
    <t>CM403CC0027W0M</t>
  </si>
  <si>
    <t>CM403CC0027W0S</t>
  </si>
  <si>
    <t>CM403CC0027W0XL</t>
  </si>
  <si>
    <t>RY20240319002</t>
  </si>
  <si>
    <t>CW501JS0046</t>
  </si>
  <si>
    <t>CW501JS0046E3L</t>
  </si>
  <si>
    <t>CW501JS0046E3M</t>
  </si>
  <si>
    <t>CW501JS0046E3S</t>
  </si>
  <si>
    <t>CW501JS0046E3XS</t>
  </si>
  <si>
    <t>南浦拍照样衣仓</t>
  </si>
  <si>
    <t>广州期货仓</t>
  </si>
  <si>
    <t>RY20240319003</t>
  </si>
  <si>
    <t>CW502CD0100</t>
  </si>
  <si>
    <t>CW502CD0100BCL</t>
  </si>
  <si>
    <t>CW502CD0100BCM</t>
  </si>
  <si>
    <t>CW502CD0100BCS</t>
  </si>
  <si>
    <t>CW502CD0100BCXL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</si>
  <si>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</si>
  <si>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</si>
  <si>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</si>
  <si>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</si>
  <si>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</si>
  <si>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</si>
  <si>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L</t>
  </si>
  <si>
    <t>M</t>
  </si>
  <si>
    <t>S</t>
  </si>
  <si>
    <t>CM403CC0027B0</t>
  </si>
  <si>
    <t>XL</t>
  </si>
  <si>
    <t>CM403CC0027W0</t>
  </si>
  <si>
    <t>CW501JS0046E3</t>
  </si>
  <si>
    <t>XS</t>
  </si>
  <si>
    <t>CW502CD0100BC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</si>
  <si>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</si>
  <si>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</si>
  <si>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</si>
  <si>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</si>
  <si>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</si>
  <si>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</si>
  <si>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</si>
  <si>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</si>
  <si>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</si>
  <si>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</si>
  <si>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</si>
  <si>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</si>
  <si>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</si>
  <si>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</si>
  <si>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</si>
  <si>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</si>
  <si>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</si>
  <si>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</si>
  <si>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</si>
  <si>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</si>
  <si>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</si>
  <si>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</si>
  <si>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</si>
  <si>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</si>
  <si>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</si>
  <si>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</si>
  <si>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</si>
  <si>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</si>
  <si>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</si>
  <si>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外套</t>
  </si>
  <si>
    <t>利步瑞</t>
  </si>
  <si>
    <t>400018</t>
  </si>
  <si>
    <t>532.74</t>
  </si>
  <si>
    <t>5327.4</t>
  </si>
  <si>
    <t>全时段</t>
  </si>
  <si>
    <t>MO20231229006</t>
  </si>
  <si>
    <t>CHESTER CHARLES</t>
  </si>
  <si>
    <t>翻单4</t>
  </si>
  <si>
    <t>杏色</t>
  </si>
  <si>
    <t>CMT</t>
  </si>
  <si>
    <t>韦秋霞</t>
  </si>
  <si>
    <t>15982.2</t>
  </si>
  <si>
    <t>30898.92</t>
  </si>
  <si>
    <t>连衣裙</t>
  </si>
  <si>
    <t>477.1</t>
  </si>
  <si>
    <t>10019.1</t>
  </si>
  <si>
    <t>MO20231225004</t>
  </si>
  <si>
    <t>首单</t>
  </si>
  <si>
    <t>黑白格</t>
  </si>
  <si>
    <t>15744.3</t>
  </si>
  <si>
    <t>5248.1</t>
  </si>
  <si>
    <t>西装</t>
  </si>
  <si>
    <t>769.64</t>
  </si>
  <si>
    <t>10774.96</t>
  </si>
  <si>
    <t>MO20231212341</t>
  </si>
  <si>
    <t>浅灰</t>
  </si>
  <si>
    <t>FOB</t>
  </si>
  <si>
    <t>35403.44</t>
  </si>
  <si>
    <t>小香外套</t>
  </si>
  <si>
    <t>811.96</t>
  </si>
  <si>
    <t>13803.32</t>
  </si>
  <si>
    <t>MO20240116001</t>
  </si>
  <si>
    <t>翻单</t>
  </si>
  <si>
    <t>正黑</t>
  </si>
  <si>
    <t>8119.6</t>
  </si>
  <si>
    <t>15427.24</t>
  </si>
  <si>
    <t>本白</t>
  </si>
  <si>
    <t>18675.08</t>
  </si>
  <si>
    <t>8931.56</t>
  </si>
  <si>
    <t>4059.8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</si>
  <si>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</si>
  <si>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</si>
  <si>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</si>
  <si>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</si>
  <si>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</si>
  <si>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</si>
  <si>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</si>
  <si>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</si>
  <si>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</si>
  <si>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</si>
  <si>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</si>
  <si>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</si>
  <si>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</si>
  <si>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</si>
  <si>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</si>
  <si>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</si>
  <si>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</si>
  <si>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</si>
  <si>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</si>
  <si>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</si>
  <si>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</si>
  <si>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</si>
  <si>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</si>
  <si>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</si>
  <si>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</si>
  <si>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</si>
  <si>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</si>
  <si>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</si>
  <si>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</si>
  <si>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</si>
  <si>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</si>
  <si>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</si>
  <si>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</si>
  <si>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</si>
  <si>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</si>
  <si>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</si>
  <si>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</si>
  <si>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</si>
  <si>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</si>
  <si>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</si>
  <si>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</si>
  <si>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</si>
  <si>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</si>
  <si>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</si>
  <si>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</si>
  <si>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</si>
  <si>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</si>
  <si>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</si>
  <si>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</si>
  <si>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</si>
  <si>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</si>
  <si>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</si>
  <si>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</si>
  <si>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</si>
  <si>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</si>
  <si>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</si>
  <si>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</si>
  <si>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</si>
  <si>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</si>
  <si>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</si>
  <si>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</si>
  <si>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</si>
  <si>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武汉</t>
  </si>
  <si>
    <t>返单</t>
  </si>
  <si>
    <t>WOMEN</t>
  </si>
  <si>
    <t>JACKET</t>
  </si>
  <si>
    <t>武汉调拨</t>
  </si>
  <si>
    <t>首批</t>
  </si>
  <si>
    <t>MEN</t>
  </si>
  <si>
    <t>DRESS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</si>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</sst>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9.png"/><Relationship Id="rId4" Type="http://schemas.openxmlformats.org/officeDocument/2006/relationships/image" Target="media/image8.jpeg"/><Relationship Id="rId3" Type="http://schemas.openxmlformats.org/officeDocument/2006/relationships/image" Target="media/image7.pn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0.5856712963" refreshedBy="CC USER" recordCount="7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19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7">
        <s v="图片"/>
        <s v="=DISPIMG(&quot;ID_652674A8368C40399EA83510024066B8&quot;,1)"/>
        <s v="=DISPIMG(&quot;ID_1B72E4CD3018491A907F21DE43A8DE17&quot;,1)"/>
        <s v="=DISPIMG(&quot;ID_8125E38FDC9947DDBA8E4D7EF62111A9&quot;,1)"/>
        <s v="=DISPIMG(&quot;ID_473A39096DE1447EA74A5AE997D19728&quot;,1)"/>
        <s v="=DISPIMG(&quot;ID_8CAE523E93FC4C11904BB75E912D9BB7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5">
        <s v="货号"/>
        <s v="C104W-0252-C1RA"/>
        <s v="CM403CC0027B0"/>
        <s v="CM403CC0027W0"/>
        <s v="CW501JS0046E3"/>
        <s v="CW502CD0100BC"/>
        <m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WOMEN"/>
        <s v="MEN"/>
        <m/>
      </sharedItems>
    </cacheField>
    <cacheField name="品类" numFmtId="0">
      <sharedItems containsBlank="1" count="4">
        <s v="品类"/>
        <s v="JACKET"/>
        <s v="DRESS"/>
        <m/>
      </sharedItems>
    </cacheField>
    <cacheField name="品类2" numFmtId="0">
      <sharedItems containsBlank="1" count="4">
        <s v="品类"/>
        <s v="外套"/>
        <s v="连衣裙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s v="武汉调拨"/>
        <e v="#N/A"/>
        <m/>
      </sharedItems>
    </cacheField>
    <cacheField name="电商选款批次" numFmtId="0">
      <sharedItems containsBlank="1" count="4">
        <s v="电商选款批次"/>
        <s v="首批"/>
        <e v="#N/A"/>
        <m/>
      </sharedItems>
    </cacheField>
    <cacheField name="电商需求量" numFmtId="0">
      <sharedItems containsBlank="1" containsNumber="1" containsInteger="1" containsMixedTypes="1" count="4">
        <s v="电商需求量"/>
        <n v="7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3">
        <s v="XS"/>
        <m/>
        <n v="14"/>
      </sharedItems>
    </cacheField>
    <cacheField name="S" numFmtId="0">
      <sharedItems containsBlank="1" containsNumber="1" containsInteger="1" containsMixedTypes="1" count="7">
        <s v="S"/>
        <n v="58"/>
        <n v="10"/>
        <n v="11"/>
        <n v="46"/>
        <n v="21"/>
        <m/>
      </sharedItems>
    </cacheField>
    <cacheField name="M" numFmtId="0">
      <sharedItems containsBlank="1" containsNumber="1" containsInteger="1" containsMixedTypes="1" count="7">
        <s v="M"/>
        <n v="30"/>
        <n v="17"/>
        <n v="23"/>
        <n v="46"/>
        <n v="33"/>
        <m/>
      </sharedItems>
    </cacheField>
    <cacheField name="L" numFmtId="0">
      <sharedItems containsBlank="1" containsNumber="1" containsInteger="1" containsMixedTypes="1" count="7">
        <s v="L"/>
        <n v="10"/>
        <n v="17"/>
        <n v="19"/>
        <n v="14"/>
        <n v="21"/>
        <m/>
      </sharedItems>
    </cacheField>
    <cacheField name="XL" numFmtId="0">
      <sharedItems containsBlank="1" containsNumber="1" containsInteger="1" containsMixedTypes="1" count="5">
        <s v="XL"/>
        <m/>
        <n v="10"/>
        <n v="5"/>
        <n v="11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7">
        <s v="合计"/>
        <n v="98"/>
        <n v="54"/>
        <n v="58"/>
        <n v="120"/>
        <n v="86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4">
        <s v="S"/>
        <m/>
        <n v="4"/>
        <n v="5"/>
      </sharedItems>
    </cacheField>
    <cacheField name="广州期货仓M" numFmtId="0">
      <sharedItems containsBlank="1" containsNumber="1" containsInteger="1" containsMixedTypes="1" count="4">
        <s v="M"/>
        <m/>
        <n v="8"/>
        <n v="9"/>
      </sharedItems>
    </cacheField>
    <cacheField name="广州期货仓L" numFmtId="0">
      <sharedItems containsBlank="1" containsNumber="1" containsInteger="1" containsMixedTypes="1" count="4">
        <s v="L"/>
        <m/>
        <n v="6"/>
        <n v="8"/>
      </sharedItems>
    </cacheField>
    <cacheField name="广州期货仓XL" numFmtId="0">
      <sharedItems containsBlank="1" containsNumber="1" containsInteger="1" containsMixedTypes="1" count="3">
        <s v="XL"/>
        <m/>
        <n v="1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5">
        <s v="广州期货仓"/>
        <n v="0"/>
        <n v="18"/>
        <n v="23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0"/>
        <n v="10"/>
        <m/>
      </sharedItems>
    </cacheField>
    <cacheField name="香港仓S" numFmtId="0">
      <sharedItems containsBlank="1" containsNumber="1" containsInteger="1" containsMixedTypes="1" count="7">
        <s v="S"/>
        <n v="47"/>
        <n v="8"/>
        <n v="9"/>
        <n v="30"/>
        <n v="11"/>
        <m/>
      </sharedItems>
    </cacheField>
    <cacheField name="香港仓M" numFmtId="0">
      <sharedItems containsBlank="1" containsNumber="1" containsInteger="1" containsMixedTypes="1" count="6">
        <s v="M"/>
        <n v="24"/>
        <n v="15"/>
        <n v="21"/>
        <n v="29"/>
        <m/>
      </sharedItems>
    </cacheField>
    <cacheField name="香港仓L" numFmtId="0">
      <sharedItems containsBlank="1" containsNumber="1" containsInteger="1" containsMixedTypes="1" count="7">
        <s v="L"/>
        <n v="8"/>
        <n v="15"/>
        <n v="17"/>
        <n v="6"/>
        <n v="11"/>
        <m/>
      </sharedItems>
    </cacheField>
    <cacheField name="香港仓XL" numFmtId="0">
      <sharedItems containsBlank="1" containsNumber="1" containsInteger="1" containsMixedTypes="1" count="4">
        <s v="XL"/>
        <m/>
        <n v="9"/>
        <n v="4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7">
        <s v="香港仓"/>
        <n v="79"/>
        <n v="47"/>
        <n v="51"/>
        <n v="75"/>
        <n v="52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0"/>
        <n v="4"/>
        <m/>
      </sharedItems>
    </cacheField>
    <cacheField name="南浦正品仓S" numFmtId="0">
      <sharedItems containsBlank="1" containsNumber="1" containsInteger="1" containsMixedTypes="1" count="6">
        <s v="S"/>
        <n v="11"/>
        <n v="1"/>
        <n v="9"/>
        <n v="2"/>
        <m/>
      </sharedItems>
    </cacheField>
    <cacheField name="南浦正品仓M" numFmtId="0">
      <sharedItems containsBlank="1" containsNumber="1" containsInteger="1" containsMixedTypes="1" count="6">
        <s v="M"/>
        <n v="6"/>
        <n v="2"/>
        <n v="9"/>
        <n v="3"/>
        <m/>
      </sharedItems>
    </cacheField>
    <cacheField name="南浦正品仓L" numFmtId="0">
      <sharedItems containsBlank="1" containsNumber="1" containsInteger="1" containsMixedTypes="1" count="3">
        <s v="L"/>
        <n v="2"/>
        <m/>
      </sharedItems>
    </cacheField>
    <cacheField name="南浦正品仓XL" numFmtId="0">
      <sharedItems containsBlank="1" containsNumber="1" containsInteger="1" containsMixedTypes="1" count="4">
        <s v="XL"/>
        <n v="0"/>
        <n v="1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6">
        <s v="南浦正品仓"/>
        <n v="19"/>
        <n v="6"/>
        <n v="24"/>
        <n v="8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m/>
        <n v="2"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m/>
        <n v="1"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0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2"/>
    <x v="1"/>
    <x v="1"/>
    <x v="1"/>
    <x v="2"/>
    <x v="2"/>
    <x v="2"/>
    <x v="1"/>
    <x v="1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2"/>
    <x v="2"/>
    <x v="1"/>
    <x v="1"/>
    <x v="2"/>
    <x v="1"/>
    <x v="1"/>
    <x v="2"/>
    <x v="2"/>
    <x v="1"/>
    <x v="2"/>
    <x v="1"/>
    <x v="1"/>
    <x v="2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2"/>
    <x v="3"/>
    <x v="1"/>
    <x v="1"/>
    <x v="3"/>
    <x v="2"/>
    <x v="1"/>
    <x v="1"/>
    <x v="1"/>
    <x v="2"/>
    <x v="2"/>
    <x v="2"/>
    <x v="1"/>
    <x v="1"/>
    <x v="3"/>
    <x v="3"/>
    <x v="3"/>
    <x v="3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3"/>
    <x v="3"/>
    <x v="3"/>
    <x v="3"/>
    <x v="1"/>
    <x v="1"/>
    <x v="3"/>
    <x v="1"/>
    <x v="1"/>
    <x v="2"/>
    <x v="2"/>
    <x v="1"/>
    <x v="2"/>
    <x v="1"/>
    <x v="1"/>
    <x v="2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2"/>
    <x v="4"/>
    <x v="1"/>
    <x v="1"/>
    <x v="4"/>
    <x v="1"/>
    <x v="1"/>
    <x v="1"/>
    <x v="1"/>
    <x v="2"/>
    <x v="2"/>
    <x v="2"/>
    <x v="1"/>
    <x v="2"/>
    <x v="4"/>
    <x v="4"/>
    <x v="4"/>
    <x v="1"/>
    <x v="1"/>
    <x v="1"/>
    <x v="4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4"/>
    <x v="4"/>
    <x v="4"/>
    <x v="1"/>
    <x v="1"/>
    <x v="1"/>
    <x v="4"/>
    <x v="1"/>
    <x v="2"/>
    <x v="3"/>
    <x v="3"/>
    <x v="1"/>
    <x v="1"/>
    <x v="1"/>
    <x v="1"/>
    <x v="3"/>
    <x v="1"/>
    <x v="1"/>
    <x v="2"/>
    <x v="1"/>
    <x v="1"/>
    <x v="1"/>
    <x v="1"/>
    <x v="1"/>
    <x v="2"/>
    <x v="1"/>
    <x v="1"/>
    <x v="2"/>
    <x v="1"/>
    <x v="1"/>
    <x v="1"/>
    <x v="1"/>
    <x v="1"/>
    <x v="2"/>
  </r>
  <r>
    <x v="1"/>
    <x v="1"/>
    <x v="2"/>
    <x v="5"/>
    <x v="1"/>
    <x v="1"/>
    <x v="5"/>
    <x v="1"/>
    <x v="2"/>
    <x v="2"/>
    <x v="1"/>
    <x v="2"/>
    <x v="2"/>
    <x v="2"/>
    <x v="1"/>
    <x v="1"/>
    <x v="5"/>
    <x v="5"/>
    <x v="5"/>
    <x v="4"/>
    <x v="1"/>
    <x v="1"/>
    <x v="5"/>
    <x v="1"/>
    <x v="1"/>
    <x v="1"/>
    <x v="1"/>
    <x v="1"/>
    <x v="1"/>
    <x v="1"/>
    <x v="1"/>
    <x v="1"/>
    <x v="1"/>
    <x v="2"/>
    <x v="3"/>
    <x v="3"/>
    <x v="3"/>
    <x v="2"/>
    <x v="1"/>
    <x v="1"/>
    <x v="3"/>
    <x v="1"/>
    <x v="1"/>
    <x v="5"/>
    <x v="3"/>
    <x v="5"/>
    <x v="2"/>
    <x v="1"/>
    <x v="1"/>
    <x v="5"/>
    <x v="1"/>
    <x v="1"/>
    <x v="4"/>
    <x v="4"/>
    <x v="1"/>
    <x v="2"/>
    <x v="1"/>
    <x v="1"/>
    <x v="4"/>
    <x v="1"/>
    <x v="1"/>
    <x v="2"/>
    <x v="1"/>
    <x v="1"/>
    <x v="1"/>
    <x v="1"/>
    <x v="1"/>
    <x v="2"/>
    <x v="1"/>
    <x v="1"/>
    <x v="2"/>
    <x v="1"/>
    <x v="1"/>
    <x v="1"/>
    <x v="1"/>
    <x v="1"/>
    <x v="2"/>
  </r>
  <r>
    <x v="2"/>
    <x v="1"/>
    <x v="2"/>
    <x v="6"/>
    <x v="1"/>
    <x v="1"/>
    <x v="6"/>
    <x v="3"/>
    <x v="3"/>
    <x v="3"/>
    <x v="2"/>
    <x v="3"/>
    <x v="3"/>
    <x v="3"/>
    <x v="1"/>
    <x v="1"/>
    <x v="6"/>
    <x v="6"/>
    <x v="6"/>
    <x v="1"/>
    <x v="1"/>
    <x v="1"/>
    <x v="6"/>
    <x v="1"/>
    <x v="1"/>
    <x v="1"/>
    <x v="1"/>
    <x v="1"/>
    <x v="1"/>
    <x v="1"/>
    <x v="1"/>
    <x v="2"/>
    <x v="1"/>
    <x v="1"/>
    <x v="1"/>
    <x v="1"/>
    <x v="1"/>
    <x v="1"/>
    <x v="1"/>
    <x v="1"/>
    <x v="4"/>
    <x v="1"/>
    <x v="3"/>
    <x v="6"/>
    <x v="5"/>
    <x v="6"/>
    <x v="1"/>
    <x v="1"/>
    <x v="1"/>
    <x v="6"/>
    <x v="1"/>
    <x v="3"/>
    <x v="5"/>
    <x v="5"/>
    <x v="2"/>
    <x v="3"/>
    <x v="1"/>
    <x v="2"/>
    <x v="5"/>
    <x v="1"/>
    <x v="1"/>
    <x v="1"/>
    <x v="1"/>
    <x v="1"/>
    <x v="1"/>
    <x v="1"/>
    <x v="1"/>
    <x v="3"/>
    <x v="1"/>
    <x v="1"/>
    <x v="1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97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6">
        <item x="6"/>
        <item x="0"/>
        <item m="1" x="12"/>
        <item m="1" x="13"/>
        <item m="1" x="14"/>
        <item m="1" x="15"/>
        <item m="1" x="17"/>
        <item m="1" x="24"/>
        <item m="1" x="18"/>
        <item m="1" x="19"/>
        <item m="1" x="20"/>
        <item m="1" x="21"/>
        <item m="1" x="22"/>
        <item m="1" x="23"/>
        <item m="1" x="16"/>
        <item m="1" x="10"/>
        <item m="1" x="11"/>
        <item m="1" x="8"/>
        <item m="1" x="9"/>
        <item m="1" x="7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</pivotFields>
  <rowFields count="2">
    <field x="6"/>
    <field x="-2"/>
  </rowFields>
  <rowItems count="29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5" sqref="E5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51" t="s">
        <v>15</v>
      </c>
      <c r="B2" s="51" t="s">
        <v>16</v>
      </c>
      <c r="C2" s="51" t="s">
        <v>17</v>
      </c>
      <c r="D2" s="51" t="s">
        <v>18</v>
      </c>
      <c r="E2" s="51">
        <v>8</v>
      </c>
      <c r="F2" s="51" t="s">
        <v>19</v>
      </c>
      <c r="G2" s="51"/>
      <c r="H2" s="52" t="s">
        <v>20</v>
      </c>
      <c r="I2" s="51" t="s">
        <v>21</v>
      </c>
    </row>
    <row r="3" spans="1:9">
      <c r="A3" s="51" t="s">
        <v>15</v>
      </c>
      <c r="B3" s="51" t="s">
        <v>16</v>
      </c>
      <c r="C3" s="51" t="s">
        <v>17</v>
      </c>
      <c r="D3" s="51" t="s">
        <v>22</v>
      </c>
      <c r="E3" s="51">
        <v>24</v>
      </c>
      <c r="F3" s="51" t="s">
        <v>19</v>
      </c>
      <c r="G3" s="51"/>
      <c r="H3" s="52" t="s">
        <v>20</v>
      </c>
      <c r="I3" s="51" t="s">
        <v>21</v>
      </c>
    </row>
    <row r="4" spans="1:9">
      <c r="A4" s="51" t="s">
        <v>15</v>
      </c>
      <c r="B4" s="51" t="s">
        <v>16</v>
      </c>
      <c r="C4" s="51" t="s">
        <v>17</v>
      </c>
      <c r="D4" s="51" t="s">
        <v>23</v>
      </c>
      <c r="E4" s="51">
        <v>47</v>
      </c>
      <c r="F4" s="51" t="s">
        <v>19</v>
      </c>
      <c r="G4" s="51"/>
      <c r="H4" s="52" t="s">
        <v>20</v>
      </c>
      <c r="I4" s="51" t="s">
        <v>21</v>
      </c>
    </row>
    <row r="5" spans="1:9">
      <c r="A5" s="51" t="s">
        <v>15</v>
      </c>
      <c r="B5" s="51" t="s">
        <v>24</v>
      </c>
      <c r="C5" s="51" t="s">
        <v>17</v>
      </c>
      <c r="D5" s="51" t="s">
        <v>18</v>
      </c>
      <c r="E5" s="51">
        <v>2</v>
      </c>
      <c r="F5" s="51" t="s">
        <v>19</v>
      </c>
      <c r="G5" s="51"/>
      <c r="H5" s="52" t="s">
        <v>20</v>
      </c>
      <c r="I5" s="51" t="s">
        <v>25</v>
      </c>
    </row>
    <row r="6" spans="1:9">
      <c r="A6" s="51" t="s">
        <v>15</v>
      </c>
      <c r="B6" s="51" t="s">
        <v>24</v>
      </c>
      <c r="C6" s="51" t="s">
        <v>17</v>
      </c>
      <c r="D6" s="51" t="s">
        <v>22</v>
      </c>
      <c r="E6" s="51">
        <v>6</v>
      </c>
      <c r="F6" s="51" t="s">
        <v>19</v>
      </c>
      <c r="G6" s="51"/>
      <c r="H6" s="52" t="s">
        <v>20</v>
      </c>
      <c r="I6" s="51" t="s">
        <v>25</v>
      </c>
    </row>
    <row r="7" spans="1:9">
      <c r="A7" s="51" t="s">
        <v>15</v>
      </c>
      <c r="B7" s="51" t="s">
        <v>24</v>
      </c>
      <c r="C7" s="51" t="s">
        <v>17</v>
      </c>
      <c r="D7" s="51" t="s">
        <v>23</v>
      </c>
      <c r="E7" s="51">
        <v>11</v>
      </c>
      <c r="F7" s="51" t="s">
        <v>19</v>
      </c>
      <c r="G7" s="51"/>
      <c r="H7" s="52" t="s">
        <v>20</v>
      </c>
      <c r="I7" s="51" t="s">
        <v>25</v>
      </c>
    </row>
    <row r="8" spans="1:9">
      <c r="A8" s="51" t="s">
        <v>26</v>
      </c>
      <c r="B8" s="51" t="s">
        <v>16</v>
      </c>
      <c r="C8" s="51" t="s">
        <v>27</v>
      </c>
      <c r="D8" s="51" t="s">
        <v>28</v>
      </c>
      <c r="E8" s="51">
        <v>15</v>
      </c>
      <c r="F8" s="51" t="s">
        <v>19</v>
      </c>
      <c r="G8" s="51"/>
      <c r="H8" s="52" t="s">
        <v>20</v>
      </c>
      <c r="I8" s="51" t="s">
        <v>21</v>
      </c>
    </row>
    <row r="9" spans="1:9">
      <c r="A9" s="51" t="s">
        <v>26</v>
      </c>
      <c r="B9" s="51" t="s">
        <v>16</v>
      </c>
      <c r="C9" s="51" t="s">
        <v>27</v>
      </c>
      <c r="D9" s="51" t="s">
        <v>29</v>
      </c>
      <c r="E9" s="51">
        <v>15</v>
      </c>
      <c r="F9" s="51" t="s">
        <v>19</v>
      </c>
      <c r="G9" s="51"/>
      <c r="H9" s="52" t="s">
        <v>20</v>
      </c>
      <c r="I9" s="51" t="s">
        <v>21</v>
      </c>
    </row>
    <row r="10" spans="1:9">
      <c r="A10" s="51" t="s">
        <v>26</v>
      </c>
      <c r="B10" s="51" t="s">
        <v>16</v>
      </c>
      <c r="C10" s="51" t="s">
        <v>27</v>
      </c>
      <c r="D10" s="51" t="s">
        <v>30</v>
      </c>
      <c r="E10" s="51">
        <v>8</v>
      </c>
      <c r="F10" s="51" t="s">
        <v>19</v>
      </c>
      <c r="G10" s="51"/>
      <c r="H10" s="52" t="s">
        <v>20</v>
      </c>
      <c r="I10" s="51" t="s">
        <v>21</v>
      </c>
    </row>
    <row r="11" spans="1:9">
      <c r="A11" s="51" t="s">
        <v>26</v>
      </c>
      <c r="B11" s="51" t="s">
        <v>16</v>
      </c>
      <c r="C11" s="51" t="s">
        <v>27</v>
      </c>
      <c r="D11" s="51" t="s">
        <v>31</v>
      </c>
      <c r="E11" s="51">
        <v>9</v>
      </c>
      <c r="F11" s="51" t="s">
        <v>19</v>
      </c>
      <c r="G11" s="51"/>
      <c r="H11" s="52" t="s">
        <v>20</v>
      </c>
      <c r="I11" s="51" t="s">
        <v>21</v>
      </c>
    </row>
    <row r="12" spans="1:9">
      <c r="A12" s="51" t="s">
        <v>26</v>
      </c>
      <c r="B12" s="51" t="s">
        <v>24</v>
      </c>
      <c r="C12" s="51" t="s">
        <v>27</v>
      </c>
      <c r="D12" s="51" t="s">
        <v>28</v>
      </c>
      <c r="E12" s="51">
        <v>2</v>
      </c>
      <c r="F12" s="51" t="s">
        <v>19</v>
      </c>
      <c r="G12" s="51"/>
      <c r="H12" s="52" t="s">
        <v>20</v>
      </c>
      <c r="I12" s="51" t="s">
        <v>25</v>
      </c>
    </row>
    <row r="13" spans="1:9">
      <c r="A13" s="51" t="s">
        <v>26</v>
      </c>
      <c r="B13" s="51" t="s">
        <v>24</v>
      </c>
      <c r="C13" s="51" t="s">
        <v>27</v>
      </c>
      <c r="D13" s="51" t="s">
        <v>29</v>
      </c>
      <c r="E13" s="51">
        <v>2</v>
      </c>
      <c r="F13" s="51" t="s">
        <v>19</v>
      </c>
      <c r="G13" s="51"/>
      <c r="H13" s="51" t="s">
        <v>20</v>
      </c>
      <c r="I13" s="51" t="s">
        <v>25</v>
      </c>
    </row>
    <row r="14" spans="1:9">
      <c r="A14" s="51" t="s">
        <v>26</v>
      </c>
      <c r="B14" s="51" t="s">
        <v>24</v>
      </c>
      <c r="C14" s="51" t="s">
        <v>27</v>
      </c>
      <c r="D14" s="51" t="s">
        <v>30</v>
      </c>
      <c r="E14" s="51">
        <v>1</v>
      </c>
      <c r="F14" s="51" t="s">
        <v>19</v>
      </c>
      <c r="G14" s="51"/>
      <c r="H14" s="51" t="s">
        <v>20</v>
      </c>
      <c r="I14" s="51" t="s">
        <v>25</v>
      </c>
    </row>
    <row r="15" spans="1:9">
      <c r="A15" s="51" t="s">
        <v>26</v>
      </c>
      <c r="B15" s="51" t="s">
        <v>24</v>
      </c>
      <c r="C15" s="51" t="s">
        <v>27</v>
      </c>
      <c r="D15" s="51" t="s">
        <v>31</v>
      </c>
      <c r="E15" s="51">
        <v>1</v>
      </c>
      <c r="F15" s="51" t="s">
        <v>19</v>
      </c>
      <c r="G15" s="51"/>
      <c r="H15" s="51" t="s">
        <v>20</v>
      </c>
      <c r="I15" s="51" t="s">
        <v>25</v>
      </c>
    </row>
    <row r="16" spans="1:9">
      <c r="A16" s="51" t="s">
        <v>26</v>
      </c>
      <c r="B16" s="51" t="s">
        <v>32</v>
      </c>
      <c r="C16" s="51" t="s">
        <v>27</v>
      </c>
      <c r="D16" s="51" t="s">
        <v>30</v>
      </c>
      <c r="E16" s="51">
        <v>1</v>
      </c>
      <c r="F16" s="51" t="s">
        <v>19</v>
      </c>
      <c r="G16" s="51"/>
      <c r="H16" s="51" t="s">
        <v>20</v>
      </c>
      <c r="I16" s="51" t="s">
        <v>25</v>
      </c>
    </row>
    <row r="17" spans="1:9">
      <c r="A17" s="51" t="s">
        <v>26</v>
      </c>
      <c r="B17" s="51" t="s">
        <v>16</v>
      </c>
      <c r="C17" s="51" t="s">
        <v>27</v>
      </c>
      <c r="D17" s="51" t="s">
        <v>33</v>
      </c>
      <c r="E17" s="51">
        <v>17</v>
      </c>
      <c r="F17" s="51" t="s">
        <v>19</v>
      </c>
      <c r="G17" s="51"/>
      <c r="H17" s="51" t="s">
        <v>20</v>
      </c>
      <c r="I17" s="51" t="s">
        <v>21</v>
      </c>
    </row>
    <row r="18" spans="1:9">
      <c r="A18" s="51" t="s">
        <v>26</v>
      </c>
      <c r="B18" s="51" t="s">
        <v>16</v>
      </c>
      <c r="C18" s="51" t="s">
        <v>27</v>
      </c>
      <c r="D18" s="51" t="s">
        <v>34</v>
      </c>
      <c r="E18" s="51">
        <v>21</v>
      </c>
      <c r="F18" s="51" t="s">
        <v>19</v>
      </c>
      <c r="G18" s="51"/>
      <c r="H18" s="51" t="s">
        <v>20</v>
      </c>
      <c r="I18" s="51" t="s">
        <v>21</v>
      </c>
    </row>
    <row r="19" spans="1:9">
      <c r="A19" s="51" t="s">
        <v>26</v>
      </c>
      <c r="B19" s="51" t="s">
        <v>16</v>
      </c>
      <c r="C19" s="51" t="s">
        <v>27</v>
      </c>
      <c r="D19" s="51" t="s">
        <v>35</v>
      </c>
      <c r="E19" s="51">
        <v>9</v>
      </c>
      <c r="F19" s="51" t="s">
        <v>19</v>
      </c>
      <c r="G19" s="51"/>
      <c r="H19" s="51" t="s">
        <v>20</v>
      </c>
      <c r="I19" s="51" t="s">
        <v>21</v>
      </c>
    </row>
    <row r="20" spans="1:9">
      <c r="A20" s="51" t="s">
        <v>26</v>
      </c>
      <c r="B20" s="51" t="s">
        <v>16</v>
      </c>
      <c r="C20" s="51" t="s">
        <v>27</v>
      </c>
      <c r="D20" s="51" t="s">
        <v>36</v>
      </c>
      <c r="E20" s="51">
        <v>4</v>
      </c>
      <c r="F20" s="51" t="s">
        <v>19</v>
      </c>
      <c r="G20" s="51"/>
      <c r="H20" s="51" t="s">
        <v>20</v>
      </c>
      <c r="I20" s="51" t="s">
        <v>21</v>
      </c>
    </row>
    <row r="21" spans="1:9">
      <c r="A21" s="51" t="s">
        <v>26</v>
      </c>
      <c r="B21" s="51" t="s">
        <v>24</v>
      </c>
      <c r="C21" s="51" t="s">
        <v>27</v>
      </c>
      <c r="D21" s="51" t="s">
        <v>33</v>
      </c>
      <c r="E21" s="51">
        <v>2</v>
      </c>
      <c r="F21" s="51" t="s">
        <v>19</v>
      </c>
      <c r="G21" s="51"/>
      <c r="H21" s="51" t="s">
        <v>20</v>
      </c>
      <c r="I21" s="51" t="s">
        <v>25</v>
      </c>
    </row>
    <row r="22" spans="1:9">
      <c r="A22" s="51" t="s">
        <v>26</v>
      </c>
      <c r="B22" s="51" t="s">
        <v>24</v>
      </c>
      <c r="C22" s="51" t="s">
        <v>27</v>
      </c>
      <c r="D22" s="51" t="s">
        <v>34</v>
      </c>
      <c r="E22" s="51">
        <v>2</v>
      </c>
      <c r="F22" s="51" t="s">
        <v>19</v>
      </c>
      <c r="G22" s="51"/>
      <c r="H22" s="51" t="s">
        <v>20</v>
      </c>
      <c r="I22" s="51" t="s">
        <v>25</v>
      </c>
    </row>
    <row r="23" spans="1:9">
      <c r="A23" s="51" t="s">
        <v>26</v>
      </c>
      <c r="B23" s="51" t="s">
        <v>24</v>
      </c>
      <c r="C23" s="51" t="s">
        <v>27</v>
      </c>
      <c r="D23" s="51" t="s">
        <v>35</v>
      </c>
      <c r="E23" s="51">
        <v>1</v>
      </c>
      <c r="F23" s="51" t="s">
        <v>19</v>
      </c>
      <c r="G23" s="51"/>
      <c r="H23" s="51" t="s">
        <v>20</v>
      </c>
      <c r="I23" s="51" t="s">
        <v>25</v>
      </c>
    </row>
    <row r="24" spans="1:9">
      <c r="A24" s="51" t="s">
        <v>26</v>
      </c>
      <c r="B24" s="51" t="s">
        <v>24</v>
      </c>
      <c r="C24" s="51" t="s">
        <v>27</v>
      </c>
      <c r="D24" s="51" t="s">
        <v>36</v>
      </c>
      <c r="E24" s="51">
        <v>1</v>
      </c>
      <c r="F24" s="51" t="s">
        <v>19</v>
      </c>
      <c r="G24" s="51"/>
      <c r="H24" s="51" t="s">
        <v>20</v>
      </c>
      <c r="I24" s="51" t="s">
        <v>25</v>
      </c>
    </row>
    <row r="25" spans="1:9">
      <c r="A25" s="51" t="s">
        <v>26</v>
      </c>
      <c r="B25" s="51" t="s">
        <v>32</v>
      </c>
      <c r="C25" s="51" t="s">
        <v>27</v>
      </c>
      <c r="D25" s="51" t="s">
        <v>35</v>
      </c>
      <c r="E25" s="51">
        <v>1</v>
      </c>
      <c r="F25" s="51" t="s">
        <v>19</v>
      </c>
      <c r="G25" s="51"/>
      <c r="H25" s="51" t="s">
        <v>20</v>
      </c>
      <c r="I25" s="51" t="s">
        <v>25</v>
      </c>
    </row>
    <row r="26" spans="1:9">
      <c r="A26" s="51" t="s">
        <v>37</v>
      </c>
      <c r="B26" s="51" t="s">
        <v>16</v>
      </c>
      <c r="C26" s="51" t="s">
        <v>38</v>
      </c>
      <c r="D26" s="51" t="s">
        <v>39</v>
      </c>
      <c r="E26" s="51">
        <v>6</v>
      </c>
      <c r="F26" s="51" t="s">
        <v>19</v>
      </c>
      <c r="G26" s="51"/>
      <c r="H26" s="51" t="s">
        <v>20</v>
      </c>
      <c r="I26" s="51" t="s">
        <v>21</v>
      </c>
    </row>
    <row r="27" spans="1:9">
      <c r="A27" s="51" t="s">
        <v>37</v>
      </c>
      <c r="B27" s="51" t="s">
        <v>16</v>
      </c>
      <c r="C27" s="51" t="s">
        <v>38</v>
      </c>
      <c r="D27" s="51" t="s">
        <v>40</v>
      </c>
      <c r="E27" s="51">
        <v>29</v>
      </c>
      <c r="F27" s="51" t="s">
        <v>19</v>
      </c>
      <c r="G27" s="51"/>
      <c r="H27" s="51" t="s">
        <v>20</v>
      </c>
      <c r="I27" s="51" t="s">
        <v>21</v>
      </c>
    </row>
    <row r="28" spans="1:9">
      <c r="A28" s="51" t="s">
        <v>37</v>
      </c>
      <c r="B28" s="51" t="s">
        <v>16</v>
      </c>
      <c r="C28" s="51" t="s">
        <v>38</v>
      </c>
      <c r="D28" s="51" t="s">
        <v>41</v>
      </c>
      <c r="E28" s="51">
        <v>30</v>
      </c>
      <c r="F28" s="51" t="s">
        <v>19</v>
      </c>
      <c r="G28" s="51"/>
      <c r="H28" s="51" t="s">
        <v>20</v>
      </c>
      <c r="I28" s="51" t="s">
        <v>21</v>
      </c>
    </row>
    <row r="29" spans="1:9">
      <c r="A29" s="51" t="s">
        <v>37</v>
      </c>
      <c r="B29" s="51" t="s">
        <v>16</v>
      </c>
      <c r="C29" s="51" t="s">
        <v>38</v>
      </c>
      <c r="D29" s="51" t="s">
        <v>42</v>
      </c>
      <c r="E29" s="51">
        <v>10</v>
      </c>
      <c r="F29" s="51" t="s">
        <v>19</v>
      </c>
      <c r="G29" s="51"/>
      <c r="H29" s="51" t="s">
        <v>20</v>
      </c>
      <c r="I29" s="51" t="s">
        <v>21</v>
      </c>
    </row>
    <row r="30" spans="1:9">
      <c r="A30" s="51" t="s">
        <v>37</v>
      </c>
      <c r="B30" s="51" t="s">
        <v>24</v>
      </c>
      <c r="C30" s="51" t="s">
        <v>38</v>
      </c>
      <c r="D30" s="51" t="s">
        <v>39</v>
      </c>
      <c r="E30" s="51">
        <v>2</v>
      </c>
      <c r="F30" s="51" t="s">
        <v>19</v>
      </c>
      <c r="G30" s="51"/>
      <c r="H30" s="51" t="s">
        <v>20</v>
      </c>
      <c r="I30" s="51" t="s">
        <v>25</v>
      </c>
    </row>
    <row r="31" spans="1:9">
      <c r="A31" s="51" t="s">
        <v>37</v>
      </c>
      <c r="B31" s="51" t="s">
        <v>24</v>
      </c>
      <c r="C31" s="51" t="s">
        <v>38</v>
      </c>
      <c r="D31" s="51" t="s">
        <v>40</v>
      </c>
      <c r="E31" s="51">
        <v>9</v>
      </c>
      <c r="F31" s="51" t="s">
        <v>19</v>
      </c>
      <c r="G31" s="51"/>
      <c r="H31" s="51" t="s">
        <v>20</v>
      </c>
      <c r="I31" s="51" t="s">
        <v>25</v>
      </c>
    </row>
    <row r="32" spans="1:9">
      <c r="A32" s="51" t="s">
        <v>37</v>
      </c>
      <c r="B32" s="51" t="s">
        <v>24</v>
      </c>
      <c r="C32" s="51" t="s">
        <v>38</v>
      </c>
      <c r="D32" s="51" t="s">
        <v>41</v>
      </c>
      <c r="E32" s="51">
        <v>9</v>
      </c>
      <c r="F32" s="51" t="s">
        <v>19</v>
      </c>
      <c r="G32" s="51"/>
      <c r="H32" s="51" t="s">
        <v>20</v>
      </c>
      <c r="I32" s="51" t="s">
        <v>25</v>
      </c>
    </row>
    <row r="33" spans="1:9">
      <c r="A33" s="51" t="s">
        <v>37</v>
      </c>
      <c r="B33" s="51" t="s">
        <v>24</v>
      </c>
      <c r="C33" s="51" t="s">
        <v>38</v>
      </c>
      <c r="D33" s="51" t="s">
        <v>42</v>
      </c>
      <c r="E33" s="51">
        <v>4</v>
      </c>
      <c r="F33" s="51" t="s">
        <v>19</v>
      </c>
      <c r="G33" s="51"/>
      <c r="H33" s="51" t="s">
        <v>20</v>
      </c>
      <c r="I33" s="51" t="s">
        <v>25</v>
      </c>
    </row>
    <row r="34" spans="1:9">
      <c r="A34" s="51" t="s">
        <v>37</v>
      </c>
      <c r="B34" s="51" t="s">
        <v>43</v>
      </c>
      <c r="C34" s="51" t="s">
        <v>38</v>
      </c>
      <c r="D34" s="51" t="s">
        <v>41</v>
      </c>
      <c r="E34" s="51">
        <v>2</v>
      </c>
      <c r="F34" s="51" t="s">
        <v>19</v>
      </c>
      <c r="G34" s="51"/>
      <c r="H34" s="51" t="s">
        <v>20</v>
      </c>
      <c r="I34" s="51" t="s">
        <v>25</v>
      </c>
    </row>
    <row r="35" spans="1:9">
      <c r="A35" s="51" t="s">
        <v>37</v>
      </c>
      <c r="B35" s="51" t="s">
        <v>44</v>
      </c>
      <c r="C35" s="51" t="s">
        <v>38</v>
      </c>
      <c r="D35" s="51" t="s">
        <v>39</v>
      </c>
      <c r="E35" s="51">
        <v>6</v>
      </c>
      <c r="F35" s="51" t="s">
        <v>19</v>
      </c>
      <c r="G35" s="51"/>
      <c r="H35" s="51" t="s">
        <v>20</v>
      </c>
      <c r="I35" s="51" t="s">
        <v>25</v>
      </c>
    </row>
    <row r="36" spans="1:9">
      <c r="A36" s="51" t="s">
        <v>37</v>
      </c>
      <c r="B36" s="51" t="s">
        <v>44</v>
      </c>
      <c r="C36" s="51" t="s">
        <v>38</v>
      </c>
      <c r="D36" s="51" t="s">
        <v>40</v>
      </c>
      <c r="E36" s="51">
        <v>8</v>
      </c>
      <c r="F36" s="51" t="s">
        <v>19</v>
      </c>
      <c r="G36" s="51"/>
      <c r="H36" s="51" t="s">
        <v>20</v>
      </c>
      <c r="I36" s="51" t="s">
        <v>25</v>
      </c>
    </row>
    <row r="37" spans="1:9">
      <c r="A37" s="51" t="s">
        <v>37</v>
      </c>
      <c r="B37" s="51" t="s">
        <v>44</v>
      </c>
      <c r="C37" s="51" t="s">
        <v>38</v>
      </c>
      <c r="D37" s="51" t="s">
        <v>41</v>
      </c>
      <c r="E37" s="51">
        <v>4</v>
      </c>
      <c r="F37" s="51" t="s">
        <v>19</v>
      </c>
      <c r="G37" s="51"/>
      <c r="H37" s="51" t="s">
        <v>20</v>
      </c>
      <c r="I37" s="51" t="s">
        <v>25</v>
      </c>
    </row>
    <row r="38" spans="1:9">
      <c r="A38" s="51" t="s">
        <v>37</v>
      </c>
      <c r="B38" s="51" t="s">
        <v>32</v>
      </c>
      <c r="C38" s="51" t="s">
        <v>38</v>
      </c>
      <c r="D38" s="51" t="s">
        <v>41</v>
      </c>
      <c r="E38" s="51">
        <v>1</v>
      </c>
      <c r="F38" s="51" t="s">
        <v>19</v>
      </c>
      <c r="G38" s="51"/>
      <c r="H38" s="51" t="s">
        <v>20</v>
      </c>
      <c r="I38" s="51" t="s">
        <v>25</v>
      </c>
    </row>
    <row r="39" spans="1:9">
      <c r="A39" s="51" t="s">
        <v>45</v>
      </c>
      <c r="B39" s="51" t="s">
        <v>16</v>
      </c>
      <c r="C39" s="51" t="s">
        <v>46</v>
      </c>
      <c r="D39" s="51" t="s">
        <v>47</v>
      </c>
      <c r="E39" s="51">
        <v>11</v>
      </c>
      <c r="F39" s="51" t="s">
        <v>19</v>
      </c>
      <c r="G39" s="51"/>
      <c r="H39" s="51" t="s">
        <v>20</v>
      </c>
      <c r="I39" s="51" t="s">
        <v>21</v>
      </c>
    </row>
    <row r="40" spans="1:9">
      <c r="A40" s="51" t="s">
        <v>45</v>
      </c>
      <c r="B40" s="51" t="s">
        <v>16</v>
      </c>
      <c r="C40" s="51" t="s">
        <v>46</v>
      </c>
      <c r="D40" s="51" t="s">
        <v>48</v>
      </c>
      <c r="E40" s="51">
        <v>21</v>
      </c>
      <c r="F40" s="51" t="s">
        <v>19</v>
      </c>
      <c r="G40" s="51"/>
      <c r="H40" s="51" t="s">
        <v>20</v>
      </c>
      <c r="I40" s="51" t="s">
        <v>21</v>
      </c>
    </row>
    <row r="41" spans="1:9">
      <c r="A41" s="51" t="s">
        <v>45</v>
      </c>
      <c r="B41" s="51" t="s">
        <v>16</v>
      </c>
      <c r="C41" s="51" t="s">
        <v>46</v>
      </c>
      <c r="D41" s="51" t="s">
        <v>49</v>
      </c>
      <c r="E41" s="51">
        <v>11</v>
      </c>
      <c r="F41" s="51" t="s">
        <v>19</v>
      </c>
      <c r="G41" s="51"/>
      <c r="H41" s="51" t="s">
        <v>20</v>
      </c>
      <c r="I41" s="51" t="s">
        <v>21</v>
      </c>
    </row>
    <row r="42" spans="1:9">
      <c r="A42" s="51" t="s">
        <v>45</v>
      </c>
      <c r="B42" s="51" t="s">
        <v>16</v>
      </c>
      <c r="C42" s="51" t="s">
        <v>46</v>
      </c>
      <c r="D42" s="51" t="s">
        <v>50</v>
      </c>
      <c r="E42" s="51">
        <v>9</v>
      </c>
      <c r="F42" s="51" t="s">
        <v>19</v>
      </c>
      <c r="G42" s="51"/>
      <c r="H42" s="51" t="s">
        <v>20</v>
      </c>
      <c r="I42" s="51" t="s">
        <v>21</v>
      </c>
    </row>
    <row r="43" spans="1:9">
      <c r="A43" s="51" t="s">
        <v>45</v>
      </c>
      <c r="B43" s="51" t="s">
        <v>24</v>
      </c>
      <c r="C43" s="51" t="s">
        <v>46</v>
      </c>
      <c r="D43" s="51" t="s">
        <v>47</v>
      </c>
      <c r="E43" s="51">
        <v>2</v>
      </c>
      <c r="F43" s="51" t="s">
        <v>19</v>
      </c>
      <c r="G43" s="51"/>
      <c r="H43" s="51" t="s">
        <v>20</v>
      </c>
      <c r="I43" s="51" t="s">
        <v>25</v>
      </c>
    </row>
    <row r="44" spans="1:9">
      <c r="A44" s="51" t="s">
        <v>45</v>
      </c>
      <c r="B44" s="51" t="s">
        <v>24</v>
      </c>
      <c r="C44" s="51" t="s">
        <v>46</v>
      </c>
      <c r="D44" s="51" t="s">
        <v>48</v>
      </c>
      <c r="E44" s="51">
        <v>3</v>
      </c>
      <c r="F44" s="51" t="s">
        <v>19</v>
      </c>
      <c r="G44" s="51"/>
      <c r="H44" s="51" t="s">
        <v>20</v>
      </c>
      <c r="I44" s="51" t="s">
        <v>25</v>
      </c>
    </row>
    <row r="45" spans="1:9">
      <c r="A45" s="51" t="s">
        <v>45</v>
      </c>
      <c r="B45" s="51" t="s">
        <v>24</v>
      </c>
      <c r="C45" s="51" t="s">
        <v>46</v>
      </c>
      <c r="D45" s="51" t="s">
        <v>49</v>
      </c>
      <c r="E45" s="51">
        <v>2</v>
      </c>
      <c r="F45" s="51" t="s">
        <v>19</v>
      </c>
      <c r="G45" s="51"/>
      <c r="H45" s="51" t="s">
        <v>20</v>
      </c>
      <c r="I45" s="51" t="s">
        <v>25</v>
      </c>
    </row>
    <row r="46" spans="1:9">
      <c r="A46" s="51" t="s">
        <v>45</v>
      </c>
      <c r="B46" s="51" t="s">
        <v>24</v>
      </c>
      <c r="C46" s="51" t="s">
        <v>46</v>
      </c>
      <c r="D46" s="51" t="s">
        <v>50</v>
      </c>
      <c r="E46" s="51">
        <v>1</v>
      </c>
      <c r="F46" s="51" t="s">
        <v>19</v>
      </c>
      <c r="G46" s="51"/>
      <c r="H46" s="51" t="s">
        <v>20</v>
      </c>
      <c r="I46" s="51" t="s">
        <v>25</v>
      </c>
    </row>
    <row r="47" spans="1:9">
      <c r="A47" s="51" t="s">
        <v>45</v>
      </c>
      <c r="B47" s="51" t="s">
        <v>43</v>
      </c>
      <c r="C47" s="51" t="s">
        <v>46</v>
      </c>
      <c r="D47" s="51" t="s">
        <v>49</v>
      </c>
      <c r="E47" s="51">
        <v>2</v>
      </c>
      <c r="F47" s="51" t="s">
        <v>19</v>
      </c>
      <c r="G47" s="51"/>
      <c r="H47" s="51" t="s">
        <v>20</v>
      </c>
      <c r="I47" s="51" t="s">
        <v>25</v>
      </c>
    </row>
    <row r="48" spans="1:9">
      <c r="A48" s="51" t="s">
        <v>45</v>
      </c>
      <c r="B48" s="51" t="s">
        <v>32</v>
      </c>
      <c r="C48" s="51" t="s">
        <v>46</v>
      </c>
      <c r="D48" s="51" t="s">
        <v>49</v>
      </c>
      <c r="E48" s="51">
        <v>1</v>
      </c>
      <c r="F48" s="51" t="s">
        <v>19</v>
      </c>
      <c r="G48" s="51"/>
      <c r="H48" s="51" t="s">
        <v>20</v>
      </c>
      <c r="I48" s="51" t="s">
        <v>25</v>
      </c>
    </row>
    <row r="49" spans="1:9">
      <c r="A49" s="51" t="s">
        <v>45</v>
      </c>
      <c r="B49" s="51" t="s">
        <v>44</v>
      </c>
      <c r="C49" s="51" t="s">
        <v>46</v>
      </c>
      <c r="D49" s="51" t="s">
        <v>47</v>
      </c>
      <c r="E49" s="51">
        <v>8</v>
      </c>
      <c r="F49" s="51" t="s">
        <v>19</v>
      </c>
      <c r="G49" s="51"/>
      <c r="H49" s="51" t="s">
        <v>20</v>
      </c>
      <c r="I49" s="51" t="s">
        <v>25</v>
      </c>
    </row>
    <row r="50" spans="1:9">
      <c r="A50" s="51" t="s">
        <v>45</v>
      </c>
      <c r="B50" s="51" t="s">
        <v>44</v>
      </c>
      <c r="C50" s="51" t="s">
        <v>46</v>
      </c>
      <c r="D50" s="51" t="s">
        <v>48</v>
      </c>
      <c r="E50" s="51">
        <v>9</v>
      </c>
      <c r="F50" s="51" t="s">
        <v>19</v>
      </c>
      <c r="G50" s="51"/>
      <c r="H50" s="51" t="s">
        <v>20</v>
      </c>
      <c r="I50" s="51" t="s">
        <v>25</v>
      </c>
    </row>
    <row r="51" spans="1:9">
      <c r="A51" s="51" t="s">
        <v>45</v>
      </c>
      <c r="B51" s="51" t="s">
        <v>44</v>
      </c>
      <c r="C51" s="51" t="s">
        <v>46</v>
      </c>
      <c r="D51" s="51" t="s">
        <v>49</v>
      </c>
      <c r="E51" s="51">
        <v>5</v>
      </c>
      <c r="F51" s="51" t="s">
        <v>19</v>
      </c>
      <c r="G51" s="51"/>
      <c r="H51" s="51" t="s">
        <v>20</v>
      </c>
      <c r="I51" s="51" t="s">
        <v>25</v>
      </c>
    </row>
    <row r="52" spans="1:9">
      <c r="A52" s="51" t="s">
        <v>45</v>
      </c>
      <c r="B52" s="51" t="s">
        <v>44</v>
      </c>
      <c r="C52" s="51" t="s">
        <v>46</v>
      </c>
      <c r="D52" s="51" t="s">
        <v>50</v>
      </c>
      <c r="E52" s="51">
        <v>1</v>
      </c>
      <c r="F52" s="51" t="s">
        <v>19</v>
      </c>
      <c r="G52" s="51"/>
      <c r="H52" s="51" t="s">
        <v>20</v>
      </c>
      <c r="I52" s="51" t="s">
        <v>25</v>
      </c>
    </row>
    <row r="53" spans="1:9">
      <c r="A53" s="51"/>
      <c r="B53" s="51"/>
      <c r="C53" s="51"/>
      <c r="D53" s="51"/>
      <c r="E53" s="51"/>
      <c r="F53" s="51"/>
      <c r="G53" s="51"/>
      <c r="H53" s="51"/>
      <c r="I53" s="51"/>
    </row>
    <row r="54" spans="1:9">
      <c r="A54" s="51"/>
      <c r="B54" s="51"/>
      <c r="C54" s="51"/>
      <c r="D54" s="51"/>
      <c r="E54" s="51"/>
      <c r="F54" s="51"/>
      <c r="G54" s="51"/>
      <c r="H54" s="51"/>
      <c r="I54" s="51"/>
    </row>
    <row r="55" spans="1:9">
      <c r="A55" s="51"/>
      <c r="B55" s="51"/>
      <c r="C55" s="51"/>
      <c r="D55" s="51"/>
      <c r="E55" s="51"/>
      <c r="F55" s="51"/>
      <c r="G55" s="51"/>
      <c r="H55" s="51"/>
      <c r="I55" s="51"/>
    </row>
    <row r="56" spans="1:9">
      <c r="A56" s="51"/>
      <c r="B56" s="51"/>
      <c r="C56" s="51"/>
      <c r="D56" s="51"/>
      <c r="E56" s="51"/>
      <c r="F56" s="51"/>
      <c r="G56" s="51"/>
      <c r="H56" s="51"/>
      <c r="I56" s="51"/>
    </row>
    <row r="57" spans="1:9">
      <c r="A57" s="51"/>
      <c r="B57" s="51"/>
      <c r="C57" s="51"/>
      <c r="D57" s="51"/>
      <c r="E57" s="51"/>
      <c r="F57" s="51"/>
      <c r="G57" s="51"/>
      <c r="H57" s="51"/>
      <c r="I57" s="51"/>
    </row>
    <row r="58" spans="1:9">
      <c r="A58" s="51"/>
      <c r="B58" s="51"/>
      <c r="C58" s="51"/>
      <c r="D58" s="51"/>
      <c r="E58" s="51"/>
      <c r="F58" s="51"/>
      <c r="G58" s="51"/>
      <c r="H58" s="51"/>
      <c r="I58" s="51"/>
    </row>
    <row r="59" spans="1:9">
      <c r="A59" s="51"/>
      <c r="B59" s="51"/>
      <c r="C59" s="51"/>
      <c r="D59" s="51"/>
      <c r="E59" s="51"/>
      <c r="F59" s="51"/>
      <c r="G59" s="51"/>
      <c r="H59" s="51"/>
      <c r="I59" s="51"/>
    </row>
    <row r="60" spans="1:9">
      <c r="A60" s="51"/>
      <c r="B60" s="51"/>
      <c r="C60" s="51"/>
      <c r="D60" s="51"/>
      <c r="E60" s="51"/>
      <c r="F60" s="51"/>
      <c r="G60" s="51"/>
      <c r="H60" s="51"/>
      <c r="I60" s="51"/>
    </row>
    <row r="61" spans="1:9">
      <c r="A61" s="51"/>
      <c r="B61" s="51"/>
      <c r="C61" s="51"/>
      <c r="D61" s="51"/>
      <c r="E61" s="51"/>
      <c r="F61" s="51"/>
      <c r="G61" s="51"/>
      <c r="H61" s="51"/>
      <c r="I61" s="51"/>
    </row>
    <row r="62" spans="1:9">
      <c r="A62" s="51"/>
      <c r="B62" s="51"/>
      <c r="C62" s="51"/>
      <c r="D62" s="51"/>
      <c r="E62" s="51"/>
      <c r="F62" s="51"/>
      <c r="G62" s="51"/>
      <c r="H62" s="51"/>
      <c r="I62" s="51"/>
    </row>
    <row r="63" spans="1:9">
      <c r="A63" s="51"/>
      <c r="B63" s="51"/>
      <c r="C63" s="51"/>
      <c r="D63" s="51"/>
      <c r="E63" s="51"/>
      <c r="F63" s="51"/>
      <c r="G63" s="51"/>
      <c r="H63" s="51"/>
      <c r="I63" s="51"/>
    </row>
    <row r="64" spans="1:9">
      <c r="A64" s="51"/>
      <c r="B64" s="51"/>
      <c r="C64" s="51"/>
      <c r="D64" s="51"/>
      <c r="E64" s="51"/>
      <c r="F64" s="51"/>
      <c r="G64" s="51"/>
      <c r="H64" s="51"/>
      <c r="I64" s="51"/>
    </row>
    <row r="65" spans="1:9">
      <c r="A65" s="51"/>
      <c r="B65" s="51"/>
      <c r="C65" s="51"/>
      <c r="D65" s="51"/>
      <c r="E65" s="51"/>
      <c r="F65" s="51"/>
      <c r="G65" s="51"/>
      <c r="H65" s="51"/>
      <c r="I65" s="51"/>
    </row>
    <row r="66" spans="1:9">
      <c r="A66" s="51"/>
      <c r="B66" s="51"/>
      <c r="C66" s="51"/>
      <c r="D66" s="51"/>
      <c r="E66" s="51"/>
      <c r="F66" s="51"/>
      <c r="G66" s="51"/>
      <c r="H66" s="51"/>
      <c r="I66" s="51"/>
    </row>
    <row r="67" spans="1:9">
      <c r="A67" s="51"/>
      <c r="B67" s="51"/>
      <c r="C67" s="51"/>
      <c r="D67" s="51"/>
      <c r="E67" s="51"/>
      <c r="F67" s="51"/>
      <c r="G67" s="51"/>
      <c r="H67" s="51"/>
      <c r="I67" s="51"/>
    </row>
    <row r="68" spans="1:9">
      <c r="A68" s="51"/>
      <c r="B68" s="51"/>
      <c r="C68" s="51"/>
      <c r="D68" s="51"/>
      <c r="E68" s="51"/>
      <c r="F68" s="51"/>
      <c r="G68" s="51"/>
      <c r="H68" s="51"/>
      <c r="I68" s="51"/>
    </row>
    <row r="69" spans="1:9">
      <c r="A69" s="51"/>
      <c r="B69" s="51"/>
      <c r="C69" s="51"/>
      <c r="D69" s="51"/>
      <c r="E69" s="51"/>
      <c r="F69" s="51"/>
      <c r="G69" s="51"/>
      <c r="H69" s="51"/>
      <c r="I69" s="51"/>
    </row>
    <row r="70" spans="1:9">
      <c r="A70" s="51"/>
      <c r="B70" s="51"/>
      <c r="C70" s="51"/>
      <c r="D70" s="51"/>
      <c r="E70" s="51"/>
      <c r="F70" s="51"/>
      <c r="G70" s="51"/>
      <c r="H70" s="51"/>
      <c r="I70" s="51"/>
    </row>
    <row r="71" spans="1:9">
      <c r="A71" s="51"/>
      <c r="B71" s="51"/>
      <c r="C71" s="51"/>
      <c r="D71" s="51"/>
      <c r="E71" s="51"/>
      <c r="F71" s="51"/>
      <c r="G71" s="51"/>
      <c r="H71" s="51"/>
      <c r="I71" s="51"/>
    </row>
    <row r="72" spans="1:9">
      <c r="A72" s="51"/>
      <c r="B72" s="51"/>
      <c r="C72" s="51"/>
      <c r="D72" s="51"/>
      <c r="E72" s="51"/>
      <c r="F72" s="51"/>
      <c r="G72" s="51"/>
      <c r="H72" s="51"/>
      <c r="I72" s="51"/>
    </row>
    <row r="73" spans="1:9">
      <c r="A73" s="51"/>
      <c r="B73" s="51"/>
      <c r="C73" s="51"/>
      <c r="D73" s="51"/>
      <c r="E73" s="51"/>
      <c r="F73" s="51"/>
      <c r="G73" s="51"/>
      <c r="H73" s="51"/>
      <c r="I73" s="51"/>
    </row>
    <row r="74" spans="1:9">
      <c r="A74" s="51"/>
      <c r="B74" s="51"/>
      <c r="C74" s="51"/>
      <c r="D74" s="51"/>
      <c r="E74" s="51"/>
      <c r="F74" s="51"/>
      <c r="G74" s="51"/>
      <c r="H74" s="51"/>
      <c r="I74" s="51"/>
    </row>
    <row r="75" spans="1:9">
      <c r="A75" s="51"/>
      <c r="B75" s="51"/>
      <c r="C75" s="51"/>
      <c r="D75" s="51"/>
      <c r="E75" s="51"/>
      <c r="F75" s="51"/>
      <c r="G75" s="51"/>
      <c r="H75" s="51"/>
      <c r="I75" s="51"/>
    </row>
    <row r="76" spans="1:9">
      <c r="A76" s="51"/>
      <c r="B76" s="51"/>
      <c r="C76" s="51"/>
      <c r="D76" s="51"/>
      <c r="E76" s="51"/>
      <c r="F76" s="51"/>
      <c r="G76" s="51"/>
      <c r="H76" s="51"/>
      <c r="I76" s="51"/>
    </row>
    <row r="77" spans="1:9">
      <c r="A77" s="51"/>
      <c r="B77" s="51"/>
      <c r="C77" s="51"/>
      <c r="D77" s="51"/>
      <c r="E77" s="51"/>
      <c r="F77" s="51"/>
      <c r="G77" s="51"/>
      <c r="H77" s="51"/>
      <c r="I77" s="51"/>
    </row>
    <row r="78" spans="1:9">
      <c r="A78" s="51"/>
      <c r="B78" s="51"/>
      <c r="C78" s="51"/>
      <c r="D78" s="51"/>
      <c r="E78" s="51"/>
      <c r="F78" s="51"/>
      <c r="G78" s="51"/>
      <c r="H78" s="51"/>
      <c r="I78" s="51"/>
    </row>
    <row r="79" spans="1:9">
      <c r="A79" s="51"/>
      <c r="B79" s="51"/>
      <c r="C79" s="51"/>
      <c r="D79" s="51"/>
      <c r="E79" s="51"/>
      <c r="F79" s="51"/>
      <c r="G79" s="51"/>
      <c r="H79" s="51"/>
      <c r="I79" s="51"/>
    </row>
    <row r="80" spans="1:9">
      <c r="A80" s="51"/>
      <c r="B80" s="51"/>
      <c r="C80" s="51"/>
      <c r="D80" s="51"/>
      <c r="E80" s="51"/>
      <c r="F80" s="51"/>
      <c r="G80" s="51"/>
      <c r="H80" s="51"/>
      <c r="I80" s="51"/>
    </row>
    <row r="81" spans="1:9">
      <c r="A81" s="51"/>
      <c r="B81" s="51"/>
      <c r="C81" s="51"/>
      <c r="D81" s="51"/>
      <c r="E81" s="51"/>
      <c r="F81" s="51"/>
      <c r="G81" s="51"/>
      <c r="H81" s="51"/>
      <c r="I81" s="51"/>
    </row>
    <row r="82" spans="1:9">
      <c r="A82" s="51"/>
      <c r="B82" s="51"/>
      <c r="C82" s="51"/>
      <c r="D82" s="51"/>
      <c r="E82" s="51"/>
      <c r="F82" s="51"/>
      <c r="G82" s="51"/>
      <c r="H82" s="51"/>
      <c r="I82" s="51"/>
    </row>
    <row r="83" spans="1:9">
      <c r="A83" s="51"/>
      <c r="B83" s="51"/>
      <c r="C83" s="51"/>
      <c r="D83" s="51"/>
      <c r="E83" s="51"/>
      <c r="F83" s="51"/>
      <c r="G83" s="51"/>
      <c r="H83" s="51"/>
      <c r="I83" s="51"/>
    </row>
    <row r="84" spans="1:9">
      <c r="A84" s="51"/>
      <c r="B84" s="51"/>
      <c r="C84" s="51"/>
      <c r="D84" s="51"/>
      <c r="E84" s="51"/>
      <c r="F84" s="51"/>
      <c r="G84" s="51"/>
      <c r="H84" s="51"/>
      <c r="I84" s="51"/>
    </row>
    <row r="85" spans="1:9">
      <c r="A85" s="51"/>
      <c r="B85" s="51"/>
      <c r="C85" s="51"/>
      <c r="D85" s="51"/>
      <c r="E85" s="51"/>
      <c r="F85" s="51"/>
      <c r="G85" s="51"/>
      <c r="H85" s="51"/>
      <c r="I85" s="51"/>
    </row>
    <row r="86" spans="1:9">
      <c r="A86" s="51"/>
      <c r="B86" s="51"/>
      <c r="C86" s="51"/>
      <c r="D86" s="51"/>
      <c r="E86" s="51"/>
      <c r="F86" s="51"/>
      <c r="G86" s="51"/>
      <c r="H86" s="51"/>
      <c r="I86" s="51"/>
    </row>
    <row r="87" spans="1:9">
      <c r="A87" s="51"/>
      <c r="B87" s="51"/>
      <c r="C87" s="51"/>
      <c r="D87" s="51"/>
      <c r="E87" s="51"/>
      <c r="F87" s="51"/>
      <c r="G87" s="51"/>
      <c r="H87" s="51"/>
      <c r="I87" s="51"/>
    </row>
    <row r="88" spans="1:9">
      <c r="A88" s="51"/>
      <c r="B88" s="51"/>
      <c r="C88" s="51"/>
      <c r="D88" s="51"/>
      <c r="E88" s="51"/>
      <c r="F88" s="51"/>
      <c r="G88" s="51"/>
      <c r="H88" s="51"/>
      <c r="I88" s="51"/>
    </row>
    <row r="89" spans="1:9">
      <c r="A89" s="51"/>
      <c r="B89" s="51"/>
      <c r="C89" s="51"/>
      <c r="D89" s="51"/>
      <c r="E89" s="51"/>
      <c r="F89" s="51"/>
      <c r="G89" s="51"/>
      <c r="H89" s="51"/>
      <c r="I89" s="51"/>
    </row>
  </sheetData>
  <autoFilter ref="A1:O8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81" activePane="bottomLeft" state="frozen"/>
      <selection/>
      <selection pane="bottomLeft" activeCell="D314" sqref="D314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51</v>
      </c>
      <c r="B1" s="39" t="s">
        <v>51</v>
      </c>
      <c r="C1" s="39" t="s">
        <v>52</v>
      </c>
      <c r="D1" s="39" t="s">
        <v>51</v>
      </c>
      <c r="E1" s="39" t="s">
        <v>52</v>
      </c>
      <c r="F1" s="39" t="s">
        <v>52</v>
      </c>
      <c r="G1" s="39" t="s">
        <v>52</v>
      </c>
      <c r="H1" s="39" t="s">
        <v>52</v>
      </c>
      <c r="J1" s="39" t="s">
        <v>52</v>
      </c>
      <c r="K1" s="39" t="s">
        <v>52</v>
      </c>
    </row>
    <row r="2" s="39" customFormat="1" ht="46" customHeight="1" spans="3:11">
      <c r="C2" t="e">
        <f>_xlfn.XLOOKUP(E2,预约送货单!F:F,预约送货单!D:D)</f>
        <v>#N/A</v>
      </c>
      <c r="D2" s="41" t="s">
        <v>53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54</v>
      </c>
    </row>
    <row r="3" s="40" customFormat="1" ht="33" spans="1:17">
      <c r="A3" s="42" t="s">
        <v>55</v>
      </c>
      <c r="B3" s="42" t="s">
        <v>56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6" t="s">
        <v>6</v>
      </c>
      <c r="J3" s="43" t="s">
        <v>7</v>
      </c>
      <c r="K3" s="43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17</v>
      </c>
      <c r="B4" s="4" t="s">
        <v>57</v>
      </c>
      <c r="C4" t="str">
        <f>_xlfn.XLOOKUP(E4,预约送货单!F:F,预约送货单!D:D)</f>
        <v>RY20240319004</v>
      </c>
      <c r="D4" t="s">
        <v>16</v>
      </c>
      <c r="E4" t="str">
        <f>_xlfn.XLOOKUP(F4,预约送货单!Z:Z,预约送货单!F:F)</f>
        <v>C104W-0252-C1RA</v>
      </c>
      <c r="F4" t="str">
        <f t="shared" si="0"/>
        <v>C104W-0252-C1RAL</v>
      </c>
      <c r="G4">
        <f>VLOOKUP(D4&amp;B4&amp;A4,分仓ST!A:E,5,0)</f>
        <v>8</v>
      </c>
      <c r="H4" t="str">
        <f>_xlfn.XLOOKUP(E4,预约送货单!F:F,预约送货单!E:E)</f>
        <v>正品</v>
      </c>
      <c r="J4" t="str">
        <f>VLOOKUP(E4,预约送货单!F:N,9,0)</f>
        <v>2024-03-19</v>
      </c>
      <c r="K4" t="str">
        <f>IF(D4="香港仓","香港",IF(D4="武汉仓","武汉","广州"))</f>
        <v>香港</v>
      </c>
    </row>
    <row r="5" spans="1:11">
      <c r="A5" t="s">
        <v>17</v>
      </c>
      <c r="B5" s="4" t="s">
        <v>58</v>
      </c>
      <c r="C5" t="str">
        <f>_xlfn.XLOOKUP(E5,预约送货单!F:F,预约送货单!D:D)</f>
        <v>RY20240319004</v>
      </c>
      <c r="D5" t="s">
        <v>16</v>
      </c>
      <c r="E5" t="str">
        <f>_xlfn.XLOOKUP(F5,预约送货单!Z:Z,预约送货单!F:F)</f>
        <v>C104W-0252-C1RA</v>
      </c>
      <c r="F5" t="str">
        <f t="shared" si="0"/>
        <v>C104W-0252-C1RAM</v>
      </c>
      <c r="G5">
        <f>VLOOKUP(D5&amp;B5&amp;A5,分仓ST!A:E,5,0)</f>
        <v>24</v>
      </c>
      <c r="H5" t="str">
        <f>_xlfn.XLOOKUP(E5,预约送货单!F:F,预约送货单!E:E)</f>
        <v>正品</v>
      </c>
      <c r="J5" t="str">
        <f>VLOOKUP(E5,预约送货单!F:N,9,0)</f>
        <v>2024-03-19</v>
      </c>
      <c r="K5" t="str">
        <f t="shared" ref="K5:K43" si="1">IF(D5="香港仓","香港",IF(D5="武汉仓","武汉","广州"))</f>
        <v>香港</v>
      </c>
    </row>
    <row r="6" spans="1:11">
      <c r="A6" t="s">
        <v>17</v>
      </c>
      <c r="B6" s="4" t="s">
        <v>59</v>
      </c>
      <c r="C6" t="str">
        <f>_xlfn.XLOOKUP(E6,预约送货单!F:F,预约送货单!D:D)</f>
        <v>RY20240319004</v>
      </c>
      <c r="D6" t="s">
        <v>16</v>
      </c>
      <c r="E6" t="str">
        <f>_xlfn.XLOOKUP(F6,预约送货单!Z:Z,预约送货单!F:F)</f>
        <v>C104W-0252-C1RA</v>
      </c>
      <c r="F6" t="str">
        <f t="shared" si="0"/>
        <v>C104W-0252-C1RAS</v>
      </c>
      <c r="G6">
        <f>VLOOKUP(D6&amp;B6&amp;A6,分仓ST!A:E,5,0)</f>
        <v>47</v>
      </c>
      <c r="H6" t="str">
        <f>_xlfn.XLOOKUP(E6,预约送货单!F:F,预约送货单!E:E)</f>
        <v>正品</v>
      </c>
      <c r="J6" t="str">
        <f>VLOOKUP(E6,预约送货单!F:N,9,0)</f>
        <v>2024-03-19</v>
      </c>
      <c r="K6" t="str">
        <f t="shared" si="1"/>
        <v>香港</v>
      </c>
    </row>
    <row r="7" ht="19" customHeight="1" spans="1:11">
      <c r="A7" t="s">
        <v>17</v>
      </c>
      <c r="B7" s="4" t="s">
        <v>57</v>
      </c>
      <c r="C7" t="str">
        <f>_xlfn.XLOOKUP(E7,预约送货单!F:F,预约送货单!D:D)</f>
        <v>RY20240319004</v>
      </c>
      <c r="D7" t="s">
        <v>24</v>
      </c>
      <c r="E7" t="str">
        <f>_xlfn.XLOOKUP(F7,预约送货单!Z:Z,预约送货单!F:F)</f>
        <v>C104W-0252-C1RA</v>
      </c>
      <c r="F7" t="str">
        <f t="shared" si="0"/>
        <v>C104W-0252-C1RAL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2024-03-19</v>
      </c>
      <c r="K7" t="str">
        <f t="shared" si="1"/>
        <v>广州</v>
      </c>
    </row>
    <row r="8" spans="1:11">
      <c r="A8" t="s">
        <v>17</v>
      </c>
      <c r="B8" s="4" t="s">
        <v>58</v>
      </c>
      <c r="C8" t="str">
        <f>_xlfn.XLOOKUP(E8,预约送货单!F:F,预约送货单!D:D)</f>
        <v>RY20240319004</v>
      </c>
      <c r="D8" t="s">
        <v>24</v>
      </c>
      <c r="E8" t="str">
        <f>_xlfn.XLOOKUP(F8,预约送货单!Z:Z,预约送货单!F:F)</f>
        <v>C104W-0252-C1RA</v>
      </c>
      <c r="F8" t="str">
        <f t="shared" si="0"/>
        <v>C104W-0252-C1RAM</v>
      </c>
      <c r="G8">
        <f>VLOOKUP(D8&amp;B8&amp;A8,分仓ST!A:E,5,0)</f>
        <v>6</v>
      </c>
      <c r="H8" t="str">
        <f>_xlfn.XLOOKUP(E8,预约送货单!F:F,预约送货单!E:E)</f>
        <v>正品</v>
      </c>
      <c r="J8" t="str">
        <f>VLOOKUP(E8,预约送货单!F:N,9,0)</f>
        <v>2024-03-19</v>
      </c>
      <c r="K8" t="str">
        <f t="shared" si="1"/>
        <v>广州</v>
      </c>
    </row>
    <row r="9" spans="1:11">
      <c r="A9" t="s">
        <v>17</v>
      </c>
      <c r="B9" s="4" t="s">
        <v>59</v>
      </c>
      <c r="C9" t="str">
        <f>_xlfn.XLOOKUP(E9,预约送货单!F:F,预约送货单!D:D)</f>
        <v>RY20240319004</v>
      </c>
      <c r="D9" t="s">
        <v>24</v>
      </c>
      <c r="E9" t="str">
        <f>_xlfn.XLOOKUP(F9,预约送货单!Z:Z,预约送货单!F:F)</f>
        <v>C104W-0252-C1RA</v>
      </c>
      <c r="F9" t="str">
        <f t="shared" si="0"/>
        <v>C104W-0252-C1RAS</v>
      </c>
      <c r="G9">
        <f>VLOOKUP(D9&amp;B9&amp;A9,分仓ST!A:E,5,0)</f>
        <v>11</v>
      </c>
      <c r="H9" t="str">
        <f>_xlfn.XLOOKUP(E9,预约送货单!F:F,预约送货单!E:E)</f>
        <v>正品</v>
      </c>
      <c r="J9" t="str">
        <f>VLOOKUP(E9,预约送货单!F:N,9,0)</f>
        <v>2024-03-19</v>
      </c>
      <c r="K9" t="str">
        <f t="shared" si="1"/>
        <v>广州</v>
      </c>
    </row>
    <row r="10" spans="1:11">
      <c r="A10" t="s">
        <v>60</v>
      </c>
      <c r="B10" s="4" t="s">
        <v>57</v>
      </c>
      <c r="C10" t="str">
        <f>_xlfn.XLOOKUP(E10,预约送货单!F:F,预约送货单!D:D)</f>
        <v>RY20240319001</v>
      </c>
      <c r="D10" t="s">
        <v>16</v>
      </c>
      <c r="E10" t="str">
        <f>_xlfn.XLOOKUP(F10,预约送货单!Z:Z,预约送货单!F:F)</f>
        <v>CM403CC0027</v>
      </c>
      <c r="F10" t="str">
        <f t="shared" si="0"/>
        <v>CM403CC0027B0L</v>
      </c>
      <c r="G10">
        <f>VLOOKUP(D10&amp;B10&amp;A10,分仓ST!A:E,5,0)</f>
        <v>15</v>
      </c>
      <c r="H10" t="str">
        <f>_xlfn.XLOOKUP(E10,预约送货单!F:F,预约送货单!E:E)</f>
        <v>正品</v>
      </c>
      <c r="J10" t="str">
        <f>VLOOKUP(E10,预约送货单!F:N,9,0)</f>
        <v>2024-03-19</v>
      </c>
      <c r="K10" t="str">
        <f t="shared" si="1"/>
        <v>香港</v>
      </c>
    </row>
    <row r="11" spans="1:11">
      <c r="A11" t="s">
        <v>60</v>
      </c>
      <c r="B11" s="4" t="s">
        <v>58</v>
      </c>
      <c r="C11" t="str">
        <f>_xlfn.XLOOKUP(E11,预约送货单!F:F,预约送货单!D:D)</f>
        <v>RY20240319001</v>
      </c>
      <c r="D11" t="s">
        <v>16</v>
      </c>
      <c r="E11" t="str">
        <f>_xlfn.XLOOKUP(F11,预约送货单!Z:Z,预约送货单!F:F)</f>
        <v>CM403CC0027</v>
      </c>
      <c r="F11" t="str">
        <f t="shared" si="0"/>
        <v>CM403CC0027B0M</v>
      </c>
      <c r="G11">
        <f>VLOOKUP(D11&amp;B11&amp;A11,分仓ST!A:E,5,0)</f>
        <v>15</v>
      </c>
      <c r="H11" t="str">
        <f>_xlfn.XLOOKUP(E11,预约送货单!F:F,预约送货单!E:E)</f>
        <v>正品</v>
      </c>
      <c r="J11" t="str">
        <f>VLOOKUP(E11,预约送货单!F:N,9,0)</f>
        <v>2024-03-19</v>
      </c>
      <c r="K11" t="str">
        <f t="shared" si="1"/>
        <v>香港</v>
      </c>
    </row>
    <row r="12" spans="1:11">
      <c r="A12" t="s">
        <v>60</v>
      </c>
      <c r="B12" s="4" t="s">
        <v>59</v>
      </c>
      <c r="C12" t="str">
        <f>_xlfn.XLOOKUP(E12,预约送货单!F:F,预约送货单!D:D)</f>
        <v>RY20240319001</v>
      </c>
      <c r="D12" t="s">
        <v>16</v>
      </c>
      <c r="E12" t="str">
        <f>_xlfn.XLOOKUP(F12,预约送货单!Z:Z,预约送货单!F:F)</f>
        <v>CM403CC0027</v>
      </c>
      <c r="F12" t="str">
        <f t="shared" si="0"/>
        <v>CM403CC0027B0S</v>
      </c>
      <c r="G12">
        <f>VLOOKUP(D12&amp;B12&amp;A12,分仓ST!A:E,5,0)</f>
        <v>8</v>
      </c>
      <c r="H12" t="str">
        <f>_xlfn.XLOOKUP(E12,预约送货单!F:F,预约送货单!E:E)</f>
        <v>正品</v>
      </c>
      <c r="J12" t="str">
        <f>VLOOKUP(E12,预约送货单!F:N,9,0)</f>
        <v>2024-03-19</v>
      </c>
      <c r="K12" t="str">
        <f t="shared" si="1"/>
        <v>香港</v>
      </c>
    </row>
    <row r="13" spans="1:11">
      <c r="A13" t="s">
        <v>60</v>
      </c>
      <c r="B13" s="4" t="s">
        <v>61</v>
      </c>
      <c r="C13" t="str">
        <f>_xlfn.XLOOKUP(E13,预约送货单!F:F,预约送货单!D:D)</f>
        <v>RY20240319001</v>
      </c>
      <c r="D13" t="s">
        <v>16</v>
      </c>
      <c r="E13" t="str">
        <f>_xlfn.XLOOKUP(F13,预约送货单!Z:Z,预约送货单!F:F)</f>
        <v>CM403CC0027</v>
      </c>
      <c r="F13" t="str">
        <f t="shared" si="0"/>
        <v>CM403CC0027B0XL</v>
      </c>
      <c r="G13">
        <f>VLOOKUP(D13&amp;B13&amp;A13,分仓ST!A:E,5,0)</f>
        <v>9</v>
      </c>
      <c r="H13" t="str">
        <f>_xlfn.XLOOKUP(E13,预约送货单!F:F,预约送货单!E:E)</f>
        <v>正品</v>
      </c>
      <c r="J13" t="str">
        <f>VLOOKUP(E13,预约送货单!F:N,9,0)</f>
        <v>2024-03-19</v>
      </c>
      <c r="K13" t="str">
        <f t="shared" si="1"/>
        <v>香港</v>
      </c>
    </row>
    <row r="14" spans="1:11">
      <c r="A14" t="s">
        <v>60</v>
      </c>
      <c r="B14" s="4" t="s">
        <v>57</v>
      </c>
      <c r="C14" t="str">
        <f>_xlfn.XLOOKUP(E14,预约送货单!F:F,预约送货单!D:D)</f>
        <v>RY20240319001</v>
      </c>
      <c r="D14" t="s">
        <v>24</v>
      </c>
      <c r="E14" t="str">
        <f>_xlfn.XLOOKUP(F14,预约送货单!Z:Z,预约送货单!F:F)</f>
        <v>CM403CC0027</v>
      </c>
      <c r="F14" t="str">
        <f t="shared" si="0"/>
        <v>CM403CC0027B0L</v>
      </c>
      <c r="G14">
        <f>VLOOKUP(D14&amp;B14&amp;A14,分仓ST!A:E,5,0)</f>
        <v>2</v>
      </c>
      <c r="H14" t="str">
        <f>_xlfn.XLOOKUP(E14,预约送货单!F:F,预约送货单!E:E)</f>
        <v>正品</v>
      </c>
      <c r="J14" t="str">
        <f>VLOOKUP(E14,预约送货单!F:N,9,0)</f>
        <v>2024-03-19</v>
      </c>
      <c r="K14" t="str">
        <f t="shared" si="1"/>
        <v>广州</v>
      </c>
    </row>
    <row r="15" spans="1:11">
      <c r="A15" t="s">
        <v>60</v>
      </c>
      <c r="B15" s="4" t="s">
        <v>58</v>
      </c>
      <c r="C15" t="str">
        <f>_xlfn.XLOOKUP(E15,预约送货单!F:F,预约送货单!D:D)</f>
        <v>RY20240319001</v>
      </c>
      <c r="D15" t="s">
        <v>24</v>
      </c>
      <c r="E15" t="str">
        <f>_xlfn.XLOOKUP(F15,预约送货单!Z:Z,预约送货单!F:F)</f>
        <v>CM403CC0027</v>
      </c>
      <c r="F15" t="str">
        <f t="shared" si="0"/>
        <v>CM403CC0027B0M</v>
      </c>
      <c r="G15">
        <f>VLOOKUP(D15&amp;B15&amp;A15,分仓ST!A:E,5,0)</f>
        <v>2</v>
      </c>
      <c r="H15" t="str">
        <f>_xlfn.XLOOKUP(E15,预约送货单!F:F,预约送货单!E:E)</f>
        <v>正品</v>
      </c>
      <c r="J15" t="str">
        <f>VLOOKUP(E15,预约送货单!F:N,9,0)</f>
        <v>2024-03-19</v>
      </c>
      <c r="K15" t="str">
        <f t="shared" si="1"/>
        <v>广州</v>
      </c>
    </row>
    <row r="16" spans="1:11">
      <c r="A16" t="s">
        <v>60</v>
      </c>
      <c r="B16" s="4" t="s">
        <v>59</v>
      </c>
      <c r="C16" t="str">
        <f>_xlfn.XLOOKUP(E16,预约送货单!F:F,预约送货单!D:D)</f>
        <v>RY20240319001</v>
      </c>
      <c r="D16" t="s">
        <v>24</v>
      </c>
      <c r="E16" t="str">
        <f>_xlfn.XLOOKUP(F16,预约送货单!Z:Z,预约送货单!F:F)</f>
        <v>CM403CC0027</v>
      </c>
      <c r="F16" t="str">
        <f t="shared" ref="F16:F43" si="2">A16&amp;B16</f>
        <v>CM403CC0027B0S</v>
      </c>
      <c r="G16">
        <f>VLOOKUP(D16&amp;B16&amp;A16,分仓ST!A:E,5,0)</f>
        <v>1</v>
      </c>
      <c r="H16" t="str">
        <f>_xlfn.XLOOKUP(E16,预约送货单!F:F,预约送货单!E:E)</f>
        <v>正品</v>
      </c>
      <c r="J16" t="str">
        <f>VLOOKUP(E16,预约送货单!F:N,9,0)</f>
        <v>2024-03-19</v>
      </c>
      <c r="K16" t="str">
        <f t="shared" si="1"/>
        <v>广州</v>
      </c>
    </row>
    <row r="17" spans="1:11">
      <c r="A17" t="s">
        <v>60</v>
      </c>
      <c r="B17" s="4" t="s">
        <v>61</v>
      </c>
      <c r="C17" t="str">
        <f>_xlfn.XLOOKUP(E17,预约送货单!F:F,预约送货单!D:D)</f>
        <v>RY20240319001</v>
      </c>
      <c r="D17" t="s">
        <v>24</v>
      </c>
      <c r="E17" t="str">
        <f>_xlfn.XLOOKUP(F17,预约送货单!Z:Z,预约送货单!F:F)</f>
        <v>CM403CC0027</v>
      </c>
      <c r="F17" t="str">
        <f t="shared" si="2"/>
        <v>CM403CC0027B0XL</v>
      </c>
      <c r="G17">
        <f>VLOOKUP(D17&amp;B17&amp;A17,分仓ST!A:E,5,0)</f>
        <v>1</v>
      </c>
      <c r="H17" t="str">
        <f>_xlfn.XLOOKUP(E17,预约送货单!F:F,预约送货单!E:E)</f>
        <v>正品</v>
      </c>
      <c r="J17" t="str">
        <f>VLOOKUP(E17,预约送货单!F:N,9,0)</f>
        <v>2024-03-19</v>
      </c>
      <c r="K17" t="str">
        <f t="shared" si="1"/>
        <v>广州</v>
      </c>
    </row>
    <row r="18" hidden="1" spans="1:11">
      <c r="A18" t="s">
        <v>60</v>
      </c>
      <c r="B18" s="4" t="s">
        <v>57</v>
      </c>
      <c r="C18" t="str">
        <f>_xlfn.XLOOKUP(E18,预约送货单!F:F,预约送货单!D:D)</f>
        <v>RY20240319001</v>
      </c>
      <c r="D18" t="s">
        <v>43</v>
      </c>
      <c r="E18" t="str">
        <f>_xlfn.XLOOKUP(F18,预约送货单!Z:Z,预约送货单!F:F)</f>
        <v>CM403CC0027</v>
      </c>
      <c r="F18" t="str">
        <f t="shared" si="2"/>
        <v>CM403CC0027B0L</v>
      </c>
      <c r="G18">
        <f>VLOOKUP(D18&amp;B18&amp;A18,分仓ST!A:E,5,0)</f>
        <v>0</v>
      </c>
      <c r="H18" t="str">
        <f>_xlfn.XLOOKUP(E18,预约送货单!F:F,预约送货单!E:E)</f>
        <v>正品</v>
      </c>
      <c r="J18" t="str">
        <f>VLOOKUP(E18,预约送货单!F:N,9,0)</f>
        <v>2024-03-19</v>
      </c>
      <c r="K18" t="str">
        <f t="shared" si="1"/>
        <v>广州</v>
      </c>
    </row>
    <row r="19" hidden="1" spans="1:11">
      <c r="A19" t="s">
        <v>60</v>
      </c>
      <c r="B19" s="4" t="s">
        <v>58</v>
      </c>
      <c r="C19" t="str">
        <f>_xlfn.XLOOKUP(E19,预约送货单!F:F,预约送货单!D:D)</f>
        <v>RY20240319001</v>
      </c>
      <c r="D19" t="s">
        <v>43</v>
      </c>
      <c r="E19" t="str">
        <f>_xlfn.XLOOKUP(F19,预约送货单!Z:Z,预约送货单!F:F)</f>
        <v>CM403CC0027</v>
      </c>
      <c r="F19" t="str">
        <f t="shared" si="2"/>
        <v>CM403CC0027B0M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2024-03-19</v>
      </c>
      <c r="K19" t="str">
        <f t="shared" si="1"/>
        <v>广州</v>
      </c>
    </row>
    <row r="20" hidden="1" spans="1:11">
      <c r="A20" t="s">
        <v>60</v>
      </c>
      <c r="B20" s="4" t="s">
        <v>59</v>
      </c>
      <c r="C20" t="str">
        <f>_xlfn.XLOOKUP(E20,预约送货单!F:F,预约送货单!D:D)</f>
        <v>RY20240319001</v>
      </c>
      <c r="D20" t="s">
        <v>43</v>
      </c>
      <c r="E20" t="str">
        <f>_xlfn.XLOOKUP(F20,预约送货单!Z:Z,预约送货单!F:F)</f>
        <v>CM403CC0027</v>
      </c>
      <c r="F20" t="str">
        <f t="shared" si="2"/>
        <v>CM403CC0027B0S</v>
      </c>
      <c r="G20">
        <f>VLOOKUP(D20&amp;B20&amp;A20,分仓ST!A:E,5,0)</f>
        <v>0</v>
      </c>
      <c r="H20" t="str">
        <f>_xlfn.XLOOKUP(E20,预约送货单!F:F,预约送货单!E:E)</f>
        <v>正品</v>
      </c>
      <c r="J20" t="str">
        <f>VLOOKUP(E20,预约送货单!F:N,9,0)</f>
        <v>2024-03-19</v>
      </c>
      <c r="K20" t="str">
        <f t="shared" si="1"/>
        <v>广州</v>
      </c>
    </row>
    <row r="21" hidden="1" spans="1:11">
      <c r="A21" t="s">
        <v>60</v>
      </c>
      <c r="B21" s="4" t="s">
        <v>61</v>
      </c>
      <c r="C21" t="str">
        <f>_xlfn.XLOOKUP(E21,预约送货单!F:F,预约送货单!D:D)</f>
        <v>RY20240319001</v>
      </c>
      <c r="D21" t="s">
        <v>43</v>
      </c>
      <c r="E21" t="str">
        <f>_xlfn.XLOOKUP(F21,预约送货单!Z:Z,预约送货单!F:F)</f>
        <v>CM403CC0027</v>
      </c>
      <c r="F21" t="str">
        <f t="shared" si="2"/>
        <v>CM403CC0027B0XL</v>
      </c>
      <c r="G21">
        <f>VLOOKUP(D21&amp;B21&amp;A21,分仓ST!A:E,5,0)</f>
        <v>0</v>
      </c>
      <c r="H21" t="str">
        <f>_xlfn.XLOOKUP(E21,预约送货单!F:F,预约送货单!E:E)</f>
        <v>正品</v>
      </c>
      <c r="J21" t="str">
        <f>VLOOKUP(E21,预约送货单!F:N,9,0)</f>
        <v>2024-03-19</v>
      </c>
      <c r="K21" t="str">
        <f t="shared" si="1"/>
        <v>广州</v>
      </c>
    </row>
    <row r="22" hidden="1" spans="1:11">
      <c r="A22" t="s">
        <v>60</v>
      </c>
      <c r="B22" s="4" t="s">
        <v>57</v>
      </c>
      <c r="C22" t="str">
        <f>_xlfn.XLOOKUP(E22,预约送货单!F:F,预约送货单!D:D)</f>
        <v>RY20240319001</v>
      </c>
      <c r="D22" t="s">
        <v>32</v>
      </c>
      <c r="E22" t="str">
        <f>_xlfn.XLOOKUP(F22,预约送货单!Z:Z,预约送货单!F:F)</f>
        <v>CM403CC0027</v>
      </c>
      <c r="F22" t="str">
        <f t="shared" si="2"/>
        <v>CM403CC0027B0L</v>
      </c>
      <c r="G22">
        <f>VLOOKUP(D22&amp;B22&amp;A22,分仓ST!A:E,5,0)</f>
        <v>0</v>
      </c>
      <c r="H22" t="str">
        <f>_xlfn.XLOOKUP(E22,预约送货单!F:F,预约送货单!E:E)</f>
        <v>正品</v>
      </c>
      <c r="J22" t="str">
        <f>VLOOKUP(E22,预约送货单!F:N,9,0)</f>
        <v>2024-03-19</v>
      </c>
      <c r="K22" t="str">
        <f t="shared" si="1"/>
        <v>广州</v>
      </c>
    </row>
    <row r="23" hidden="1" spans="1:11">
      <c r="A23" t="s">
        <v>60</v>
      </c>
      <c r="B23" s="4" t="s">
        <v>58</v>
      </c>
      <c r="C23" t="str">
        <f>_xlfn.XLOOKUP(E23,预约送货单!F:F,预约送货单!D:D)</f>
        <v>RY20240319001</v>
      </c>
      <c r="D23" t="s">
        <v>32</v>
      </c>
      <c r="E23" t="str">
        <f>_xlfn.XLOOKUP(F23,预约送货单!Z:Z,预约送货单!F:F)</f>
        <v>CM403CC0027</v>
      </c>
      <c r="F23" t="str">
        <f t="shared" si="2"/>
        <v>CM403CC0027B0M</v>
      </c>
      <c r="G23">
        <f>VLOOKUP(D23&amp;B23&amp;A23,分仓ST!A:E,5,0)</f>
        <v>0</v>
      </c>
      <c r="H23" t="str">
        <f>_xlfn.XLOOKUP(E23,预约送货单!F:F,预约送货单!E:E)</f>
        <v>正品</v>
      </c>
      <c r="J23" t="str">
        <f>VLOOKUP(E23,预约送货单!F:N,9,0)</f>
        <v>2024-03-19</v>
      </c>
      <c r="K23" t="str">
        <f t="shared" si="1"/>
        <v>广州</v>
      </c>
    </row>
    <row r="24" spans="1:11">
      <c r="A24" t="s">
        <v>60</v>
      </c>
      <c r="B24" s="4" t="s">
        <v>59</v>
      </c>
      <c r="C24" t="str">
        <f>_xlfn.XLOOKUP(E24,预约送货单!F:F,预约送货单!D:D)</f>
        <v>RY20240319001</v>
      </c>
      <c r="D24" t="s">
        <v>32</v>
      </c>
      <c r="E24" t="str">
        <f>_xlfn.XLOOKUP(F24,预约送货单!Z:Z,预约送货单!F:F)</f>
        <v>CM403CC0027</v>
      </c>
      <c r="F24" t="str">
        <f t="shared" si="2"/>
        <v>CM403CC0027B0S</v>
      </c>
      <c r="G24">
        <f>VLOOKUP(D24&amp;B24&amp;A24,分仓ST!A:E,5,0)</f>
        <v>1</v>
      </c>
      <c r="H24" t="str">
        <f>_xlfn.XLOOKUP(E24,预约送货单!F:F,预约送货单!E:E)</f>
        <v>正品</v>
      </c>
      <c r="J24" t="str">
        <f>VLOOKUP(E24,预约送货单!F:N,9,0)</f>
        <v>2024-03-19</v>
      </c>
      <c r="K24" t="str">
        <f t="shared" si="1"/>
        <v>广州</v>
      </c>
    </row>
    <row r="25" hidden="1" spans="1:11">
      <c r="A25" t="s">
        <v>60</v>
      </c>
      <c r="B25" s="4" t="s">
        <v>61</v>
      </c>
      <c r="C25" t="str">
        <f>_xlfn.XLOOKUP(E25,预约送货单!F:F,预约送货单!D:D)</f>
        <v>RY20240319001</v>
      </c>
      <c r="D25" t="s">
        <v>32</v>
      </c>
      <c r="E25" t="str">
        <f>_xlfn.XLOOKUP(F25,预约送货单!Z:Z,预约送货单!F:F)</f>
        <v>CM403CC0027</v>
      </c>
      <c r="F25" t="str">
        <f t="shared" si="2"/>
        <v>CM403CC0027B0XL</v>
      </c>
      <c r="G25">
        <f>VLOOKUP(D25&amp;B25&amp;A25,分仓ST!A:E,5,0)</f>
        <v>0</v>
      </c>
      <c r="H25" t="str">
        <f>_xlfn.XLOOKUP(E25,预约送货单!F:F,预约送货单!E:E)</f>
        <v>正品</v>
      </c>
      <c r="J25" t="str">
        <f>VLOOKUP(E25,预约送货单!F:N,9,0)</f>
        <v>2024-03-19</v>
      </c>
      <c r="K25" t="str">
        <f t="shared" si="1"/>
        <v>广州</v>
      </c>
    </row>
    <row r="26" hidden="1" spans="1:11">
      <c r="A26" t="s">
        <v>60</v>
      </c>
      <c r="B26" s="4" t="s">
        <v>57</v>
      </c>
      <c r="C26" t="str">
        <f>_xlfn.XLOOKUP(E26,预约送货单!F:F,预约送货单!D:D)</f>
        <v>RY20240319001</v>
      </c>
      <c r="D26" t="s">
        <v>44</v>
      </c>
      <c r="E26" t="str">
        <f>_xlfn.XLOOKUP(F26,预约送货单!Z:Z,预约送货单!F:F)</f>
        <v>CM403CC0027</v>
      </c>
      <c r="F26" t="str">
        <f t="shared" si="2"/>
        <v>CM403CC0027B0L</v>
      </c>
      <c r="G26">
        <f>VLOOKUP(D26&amp;B26&amp;A26,分仓ST!A:E,5,0)</f>
        <v>0</v>
      </c>
      <c r="H26" t="str">
        <f>_xlfn.XLOOKUP(E26,预约送货单!F:F,预约送货单!E:E)</f>
        <v>正品</v>
      </c>
      <c r="J26" t="str">
        <f>VLOOKUP(E26,预约送货单!F:N,9,0)</f>
        <v>2024-03-19</v>
      </c>
      <c r="K26" t="str">
        <f t="shared" si="1"/>
        <v>广州</v>
      </c>
    </row>
    <row r="27" hidden="1" spans="1:11">
      <c r="A27" t="s">
        <v>60</v>
      </c>
      <c r="B27" s="4" t="s">
        <v>58</v>
      </c>
      <c r="C27" t="str">
        <f>_xlfn.XLOOKUP(E27,预约送货单!F:F,预约送货单!D:D)</f>
        <v>RY20240319001</v>
      </c>
      <c r="D27" t="s">
        <v>44</v>
      </c>
      <c r="E27" t="str">
        <f>_xlfn.XLOOKUP(F27,预约送货单!Z:Z,预约送货单!F:F)</f>
        <v>CM403CC0027</v>
      </c>
      <c r="F27" t="str">
        <f t="shared" si="2"/>
        <v>CM403CC0027B0M</v>
      </c>
      <c r="G27">
        <f>VLOOKUP(D27&amp;B27&amp;A27,分仓ST!A:E,5,0)</f>
        <v>0</v>
      </c>
      <c r="H27" t="str">
        <f>_xlfn.XLOOKUP(E27,预约送货单!F:F,预约送货单!E:E)</f>
        <v>正品</v>
      </c>
      <c r="J27" t="str">
        <f>VLOOKUP(E27,预约送货单!F:N,9,0)</f>
        <v>2024-03-19</v>
      </c>
      <c r="K27" t="str">
        <f t="shared" si="1"/>
        <v>广州</v>
      </c>
    </row>
    <row r="28" hidden="1" spans="1:11">
      <c r="A28" t="s">
        <v>60</v>
      </c>
      <c r="B28" s="4" t="s">
        <v>59</v>
      </c>
      <c r="C28" t="str">
        <f>_xlfn.XLOOKUP(E28,预约送货单!F:F,预约送货单!D:D)</f>
        <v>RY20240319001</v>
      </c>
      <c r="D28" t="s">
        <v>44</v>
      </c>
      <c r="E28" t="str">
        <f>_xlfn.XLOOKUP(F28,预约送货单!Z:Z,预约送货单!F:F)</f>
        <v>CM403CC0027</v>
      </c>
      <c r="F28" t="str">
        <f t="shared" si="2"/>
        <v>CM403CC0027B0S</v>
      </c>
      <c r="G28">
        <f>VLOOKUP(D28&amp;B28&amp;A28,分仓ST!A:E,5,0)</f>
        <v>0</v>
      </c>
      <c r="H28" t="str">
        <f>_xlfn.XLOOKUP(E28,预约送货单!F:F,预约送货单!E:E)</f>
        <v>正品</v>
      </c>
      <c r="J28" t="str">
        <f>VLOOKUP(E28,预约送货单!F:N,9,0)</f>
        <v>2024-03-19</v>
      </c>
      <c r="K28" t="str">
        <f t="shared" si="1"/>
        <v>广州</v>
      </c>
    </row>
    <row r="29" hidden="1" spans="1:11">
      <c r="A29" t="s">
        <v>60</v>
      </c>
      <c r="B29" s="4" t="s">
        <v>61</v>
      </c>
      <c r="C29" t="str">
        <f>_xlfn.XLOOKUP(E29,预约送货单!F:F,预约送货单!D:D)</f>
        <v>RY20240319001</v>
      </c>
      <c r="D29" t="s">
        <v>44</v>
      </c>
      <c r="E29" t="str">
        <f>_xlfn.XLOOKUP(F29,预约送货单!Z:Z,预约送货单!F:F)</f>
        <v>CM403CC0027</v>
      </c>
      <c r="F29" t="str">
        <f t="shared" si="2"/>
        <v>CM403CC0027B0XL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2024-03-19</v>
      </c>
      <c r="K29" t="str">
        <f t="shared" si="1"/>
        <v>广州</v>
      </c>
    </row>
    <row r="30" spans="1:11">
      <c r="A30" t="s">
        <v>62</v>
      </c>
      <c r="B30" s="4" t="s">
        <v>57</v>
      </c>
      <c r="C30" t="str">
        <f>_xlfn.XLOOKUP(E30,预约送货单!F:F,预约送货单!D:D)</f>
        <v>RY20240319001</v>
      </c>
      <c r="D30" t="s">
        <v>16</v>
      </c>
      <c r="E30" t="str">
        <f>_xlfn.XLOOKUP(F30,预约送货单!Z:Z,预约送货单!F:F)</f>
        <v>CM403CC0027</v>
      </c>
      <c r="F30" t="str">
        <f t="shared" si="2"/>
        <v>CM403CC0027W0L</v>
      </c>
      <c r="G30">
        <f>VLOOKUP(D30&amp;B30&amp;A30,分仓ST!A:E,5,0)</f>
        <v>17</v>
      </c>
      <c r="H30" t="str">
        <f>_xlfn.XLOOKUP(E30,预约送货单!F:F,预约送货单!E:E)</f>
        <v>正品</v>
      </c>
      <c r="J30" t="str">
        <f>VLOOKUP(E30,预约送货单!F:N,9,0)</f>
        <v>2024-03-19</v>
      </c>
      <c r="K30" t="str">
        <f t="shared" si="1"/>
        <v>香港</v>
      </c>
    </row>
    <row r="31" spans="1:11">
      <c r="A31" t="s">
        <v>62</v>
      </c>
      <c r="B31" s="4" t="s">
        <v>58</v>
      </c>
      <c r="C31" t="str">
        <f>_xlfn.XLOOKUP(E31,预约送货单!F:F,预约送货单!D:D)</f>
        <v>RY20240319001</v>
      </c>
      <c r="D31" t="s">
        <v>16</v>
      </c>
      <c r="E31" t="str">
        <f>_xlfn.XLOOKUP(F31,预约送货单!Z:Z,预约送货单!F:F)</f>
        <v>CM403CC0027</v>
      </c>
      <c r="F31" t="str">
        <f t="shared" si="2"/>
        <v>CM403CC0027W0M</v>
      </c>
      <c r="G31">
        <f>VLOOKUP(D31&amp;B31&amp;A31,分仓ST!A:E,5,0)</f>
        <v>21</v>
      </c>
      <c r="H31" t="str">
        <f>_xlfn.XLOOKUP(E31,预约送货单!F:F,预约送货单!E:E)</f>
        <v>正品</v>
      </c>
      <c r="J31" t="str">
        <f>VLOOKUP(E31,预约送货单!F:N,9,0)</f>
        <v>2024-03-19</v>
      </c>
      <c r="K31" t="str">
        <f t="shared" si="1"/>
        <v>香港</v>
      </c>
    </row>
    <row r="32" spans="1:11">
      <c r="A32" t="s">
        <v>62</v>
      </c>
      <c r="B32" s="4" t="s">
        <v>59</v>
      </c>
      <c r="C32" t="str">
        <f>_xlfn.XLOOKUP(E32,预约送货单!F:F,预约送货单!D:D)</f>
        <v>RY20240319001</v>
      </c>
      <c r="D32" t="s">
        <v>16</v>
      </c>
      <c r="E32" t="str">
        <f>_xlfn.XLOOKUP(F32,预约送货单!Z:Z,预约送货单!F:F)</f>
        <v>CM403CC0027</v>
      </c>
      <c r="F32" t="str">
        <f t="shared" si="2"/>
        <v>CM403CC0027W0S</v>
      </c>
      <c r="G32">
        <f>VLOOKUP(D32&amp;B32&amp;A32,分仓ST!A:E,5,0)</f>
        <v>9</v>
      </c>
      <c r="H32" t="str">
        <f>_xlfn.XLOOKUP(E32,预约送货单!F:F,预约送货单!E:E)</f>
        <v>正品</v>
      </c>
      <c r="J32" t="str">
        <f>VLOOKUP(E32,预约送货单!F:N,9,0)</f>
        <v>2024-03-19</v>
      </c>
      <c r="K32" t="str">
        <f t="shared" si="1"/>
        <v>香港</v>
      </c>
    </row>
    <row r="33" spans="1:11">
      <c r="A33" t="s">
        <v>62</v>
      </c>
      <c r="B33" s="4" t="s">
        <v>61</v>
      </c>
      <c r="C33" t="str">
        <f>_xlfn.XLOOKUP(E33,预约送货单!F:F,预约送货单!D:D)</f>
        <v>RY20240319001</v>
      </c>
      <c r="D33" t="s">
        <v>16</v>
      </c>
      <c r="E33" t="str">
        <f>_xlfn.XLOOKUP(F33,预约送货单!Z:Z,预约送货单!F:F)</f>
        <v>CM403CC0027</v>
      </c>
      <c r="F33" t="str">
        <f t="shared" si="2"/>
        <v>CM403CC0027W0XL</v>
      </c>
      <c r="G33">
        <f>VLOOKUP(D33&amp;B33&amp;A33,分仓ST!A:E,5,0)</f>
        <v>4</v>
      </c>
      <c r="H33" t="str">
        <f>_xlfn.XLOOKUP(E33,预约送货单!F:F,预约送货单!E:E)</f>
        <v>正品</v>
      </c>
      <c r="J33" t="str">
        <f>VLOOKUP(E33,预约送货单!F:N,9,0)</f>
        <v>2024-03-19</v>
      </c>
      <c r="K33" t="str">
        <f t="shared" si="1"/>
        <v>香港</v>
      </c>
    </row>
    <row r="34" hidden="1" spans="1:11">
      <c r="A34" t="s">
        <v>62</v>
      </c>
      <c r="B34" s="4" t="s">
        <v>57</v>
      </c>
      <c r="C34" t="str">
        <f>_xlfn.XLOOKUP(E34,预约送货单!F:F,预约送货单!D:D)</f>
        <v>RY20240319001</v>
      </c>
      <c r="D34" t="s">
        <v>43</v>
      </c>
      <c r="E34" t="str">
        <f>_xlfn.XLOOKUP(F34,预约送货单!Z:Z,预约送货单!F:F)</f>
        <v>CM403CC0027</v>
      </c>
      <c r="F34" t="str">
        <f t="shared" si="2"/>
        <v>CM403CC0027W0L</v>
      </c>
      <c r="G34">
        <f>VLOOKUP(D34&amp;B34&amp;A34,分仓ST!A:E,5,0)</f>
        <v>0</v>
      </c>
      <c r="H34" t="str">
        <f>_xlfn.XLOOKUP(E34,预约送货单!F:F,预约送货单!E:E)</f>
        <v>正品</v>
      </c>
      <c r="J34" t="str">
        <f>VLOOKUP(E34,预约送货单!F:N,9,0)</f>
        <v>2024-03-19</v>
      </c>
      <c r="K34" t="str">
        <f t="shared" si="1"/>
        <v>广州</v>
      </c>
    </row>
    <row r="35" hidden="1" spans="1:11">
      <c r="A35" t="s">
        <v>62</v>
      </c>
      <c r="B35" s="4" t="s">
        <v>58</v>
      </c>
      <c r="C35" t="str">
        <f>_xlfn.XLOOKUP(E35,预约送货单!F:F,预约送货单!D:D)</f>
        <v>RY20240319001</v>
      </c>
      <c r="D35" t="s">
        <v>43</v>
      </c>
      <c r="E35" t="str">
        <f>_xlfn.XLOOKUP(F35,预约送货单!Z:Z,预约送货单!F:F)</f>
        <v>CM403CC0027</v>
      </c>
      <c r="F35" t="str">
        <f t="shared" si="2"/>
        <v>CM403CC0027W0M</v>
      </c>
      <c r="G35">
        <f>VLOOKUP(D35&amp;B35&amp;A35,分仓ST!A:E,5,0)</f>
        <v>0</v>
      </c>
      <c r="H35" t="str">
        <f>_xlfn.XLOOKUP(E35,预约送货单!F:F,预约送货单!E:E)</f>
        <v>正品</v>
      </c>
      <c r="J35" t="str">
        <f>VLOOKUP(E35,预约送货单!F:N,9,0)</f>
        <v>2024-03-19</v>
      </c>
      <c r="K35" t="str">
        <f t="shared" si="1"/>
        <v>广州</v>
      </c>
    </row>
    <row r="36" hidden="1" spans="1:11">
      <c r="A36" t="s">
        <v>62</v>
      </c>
      <c r="B36" s="4" t="s">
        <v>59</v>
      </c>
      <c r="C36" t="str">
        <f>_xlfn.XLOOKUP(E36,预约送货单!F:F,预约送货单!D:D)</f>
        <v>RY20240319001</v>
      </c>
      <c r="D36" t="s">
        <v>43</v>
      </c>
      <c r="E36" t="str">
        <f>_xlfn.XLOOKUP(F36,预约送货单!Z:Z,预约送货单!F:F)</f>
        <v>CM403CC0027</v>
      </c>
      <c r="F36" t="str">
        <f t="shared" si="2"/>
        <v>CM403CC0027W0S</v>
      </c>
      <c r="G36">
        <f>VLOOKUP(D36&amp;B36&amp;A36,分仓ST!A:E,5,0)</f>
        <v>0</v>
      </c>
      <c r="H36" t="str">
        <f>_xlfn.XLOOKUP(E36,预约送货单!F:F,预约送货单!E:E)</f>
        <v>正品</v>
      </c>
      <c r="J36" t="str">
        <f>VLOOKUP(E36,预约送货单!F:N,9,0)</f>
        <v>2024-03-19</v>
      </c>
      <c r="K36" t="str">
        <f t="shared" si="1"/>
        <v>广州</v>
      </c>
    </row>
    <row r="37" hidden="1" spans="1:11">
      <c r="A37" t="s">
        <v>62</v>
      </c>
      <c r="B37" s="4" t="s">
        <v>61</v>
      </c>
      <c r="C37" t="str">
        <f>_xlfn.XLOOKUP(E37,预约送货单!F:F,预约送货单!D:D)</f>
        <v>RY20240319001</v>
      </c>
      <c r="D37" t="s">
        <v>43</v>
      </c>
      <c r="E37" t="str">
        <f>_xlfn.XLOOKUP(F37,预约送货单!Z:Z,预约送货单!F:F)</f>
        <v>CM403CC0027</v>
      </c>
      <c r="F37" t="str">
        <f t="shared" si="2"/>
        <v>CM403CC0027W0XL</v>
      </c>
      <c r="G37">
        <f>VLOOKUP(D37&amp;B37&amp;A37,分仓ST!A:E,5,0)</f>
        <v>0</v>
      </c>
      <c r="H37" t="str">
        <f>_xlfn.XLOOKUP(E37,预约送货单!F:F,预约送货单!E:E)</f>
        <v>正品</v>
      </c>
      <c r="J37" t="str">
        <f>VLOOKUP(E37,预约送货单!F:N,9,0)</f>
        <v>2024-03-19</v>
      </c>
      <c r="K37" t="str">
        <f t="shared" si="1"/>
        <v>广州</v>
      </c>
    </row>
    <row r="38" spans="1:11">
      <c r="A38" t="s">
        <v>62</v>
      </c>
      <c r="B38" s="4" t="s">
        <v>57</v>
      </c>
      <c r="C38" t="str">
        <f>_xlfn.XLOOKUP(E38,预约送货单!F:F,预约送货单!D:D)</f>
        <v>RY20240319001</v>
      </c>
      <c r="D38" t="s">
        <v>24</v>
      </c>
      <c r="E38" t="str">
        <f>_xlfn.XLOOKUP(F38,预约送货单!Z:Z,预约送货单!F:F)</f>
        <v>CM403CC0027</v>
      </c>
      <c r="F38" t="str">
        <f t="shared" si="2"/>
        <v>CM403CC0027W0L</v>
      </c>
      <c r="G38">
        <f>VLOOKUP(D38&amp;B38&amp;A38,分仓ST!A:E,5,0)</f>
        <v>2</v>
      </c>
      <c r="H38" t="str">
        <f>_xlfn.XLOOKUP(E38,预约送货单!F:F,预约送货单!E:E)</f>
        <v>正品</v>
      </c>
      <c r="J38" t="str">
        <f>VLOOKUP(E38,预约送货单!F:N,9,0)</f>
        <v>2024-03-19</v>
      </c>
      <c r="K38" t="str">
        <f t="shared" si="1"/>
        <v>广州</v>
      </c>
    </row>
    <row r="39" spans="1:11">
      <c r="A39" t="s">
        <v>62</v>
      </c>
      <c r="B39" s="4" t="s">
        <v>58</v>
      </c>
      <c r="C39" t="str">
        <f>_xlfn.XLOOKUP(E39,预约送货单!F:F,预约送货单!D:D)</f>
        <v>RY20240319001</v>
      </c>
      <c r="D39" t="s">
        <v>24</v>
      </c>
      <c r="E39" t="str">
        <f>_xlfn.XLOOKUP(F39,预约送货单!Z:Z,预约送货单!F:F)</f>
        <v>CM403CC0027</v>
      </c>
      <c r="F39" t="str">
        <f t="shared" si="2"/>
        <v>CM403CC0027W0M</v>
      </c>
      <c r="G39">
        <f>VLOOKUP(D39&amp;B39&amp;A39,分仓ST!A:E,5,0)</f>
        <v>2</v>
      </c>
      <c r="H39" t="str">
        <f>_xlfn.XLOOKUP(E39,预约送货单!F:F,预约送货单!E:E)</f>
        <v>正品</v>
      </c>
      <c r="J39" t="str">
        <f>VLOOKUP(E39,预约送货单!F:N,9,0)</f>
        <v>2024-03-19</v>
      </c>
      <c r="K39" t="str">
        <f t="shared" si="1"/>
        <v>广州</v>
      </c>
    </row>
    <row r="40" spans="1:11">
      <c r="A40" t="s">
        <v>62</v>
      </c>
      <c r="B40" s="4" t="s">
        <v>59</v>
      </c>
      <c r="C40" t="str">
        <f>_xlfn.XLOOKUP(E40,预约送货单!F:F,预约送货单!D:D)</f>
        <v>RY20240319001</v>
      </c>
      <c r="D40" t="s">
        <v>24</v>
      </c>
      <c r="E40" t="str">
        <f>_xlfn.XLOOKUP(F40,预约送货单!Z:Z,预约送货单!F:F)</f>
        <v>CM403CC0027</v>
      </c>
      <c r="F40" t="str">
        <f t="shared" si="2"/>
        <v>CM403CC0027W0S</v>
      </c>
      <c r="G40">
        <f>VLOOKUP(D40&amp;B40&amp;A40,分仓ST!A:E,5,0)</f>
        <v>1</v>
      </c>
      <c r="H40" t="str">
        <f>_xlfn.XLOOKUP(E40,预约送货单!F:F,预约送货单!E:E)</f>
        <v>正品</v>
      </c>
      <c r="J40" t="str">
        <f>VLOOKUP(E40,预约送货单!F:N,9,0)</f>
        <v>2024-03-19</v>
      </c>
      <c r="K40" t="str">
        <f t="shared" si="1"/>
        <v>广州</v>
      </c>
    </row>
    <row r="41" spans="1:11">
      <c r="A41" t="s">
        <v>62</v>
      </c>
      <c r="B41" s="4" t="s">
        <v>61</v>
      </c>
      <c r="C41" t="str">
        <f>_xlfn.XLOOKUP(E41,预约送货单!F:F,预约送货单!D:D)</f>
        <v>RY20240319001</v>
      </c>
      <c r="D41" t="s">
        <v>24</v>
      </c>
      <c r="E41" t="str">
        <f>_xlfn.XLOOKUP(F41,预约送货单!Z:Z,预约送货单!F:F)</f>
        <v>CM403CC0027</v>
      </c>
      <c r="F41" t="str">
        <f t="shared" si="2"/>
        <v>CM403CC0027W0XL</v>
      </c>
      <c r="G41">
        <f>VLOOKUP(D41&amp;B41&amp;A41,分仓ST!A:E,5,0)</f>
        <v>1</v>
      </c>
      <c r="H41" t="str">
        <f>_xlfn.XLOOKUP(E41,预约送货单!F:F,预约送货单!E:E)</f>
        <v>正品</v>
      </c>
      <c r="J41" t="str">
        <f>VLOOKUP(E41,预约送货单!F:N,9,0)</f>
        <v>2024-03-19</v>
      </c>
      <c r="K41" t="str">
        <f t="shared" si="1"/>
        <v>广州</v>
      </c>
    </row>
    <row r="42" hidden="1" spans="1:11">
      <c r="A42" t="s">
        <v>62</v>
      </c>
      <c r="B42" s="4" t="s">
        <v>57</v>
      </c>
      <c r="C42" t="str">
        <f>_xlfn.XLOOKUP(E42,预约送货单!F:F,预约送货单!D:D)</f>
        <v>RY20240319001</v>
      </c>
      <c r="D42" t="s">
        <v>44</v>
      </c>
      <c r="E42" t="str">
        <f>_xlfn.XLOOKUP(F42,预约送货单!Z:Z,预约送货单!F:F)</f>
        <v>CM403CC0027</v>
      </c>
      <c r="F42" t="str">
        <f t="shared" si="2"/>
        <v>CM403CC0027W0L</v>
      </c>
      <c r="G42">
        <f>VLOOKUP(D42&amp;B42&amp;A42,分仓ST!A:E,5,0)</f>
        <v>0</v>
      </c>
      <c r="H42" t="str">
        <f>_xlfn.XLOOKUP(E42,预约送货单!F:F,预约送货单!E:E)</f>
        <v>正品</v>
      </c>
      <c r="J42" t="str">
        <f>VLOOKUP(E42,预约送货单!F:N,9,0)</f>
        <v>2024-03-19</v>
      </c>
      <c r="K42" t="str">
        <f t="shared" si="1"/>
        <v>广州</v>
      </c>
    </row>
    <row r="43" hidden="1" spans="1:11">
      <c r="A43" t="s">
        <v>62</v>
      </c>
      <c r="B43" s="4" t="s">
        <v>58</v>
      </c>
      <c r="C43" t="str">
        <f>_xlfn.XLOOKUP(E43,预约送货单!F:F,预约送货单!D:D)</f>
        <v>RY20240319001</v>
      </c>
      <c r="D43" t="s">
        <v>44</v>
      </c>
      <c r="E43" t="str">
        <f>_xlfn.XLOOKUP(F43,预约送货单!Z:Z,预约送货单!F:F)</f>
        <v>CM403CC0027</v>
      </c>
      <c r="F43" t="str">
        <f t="shared" si="2"/>
        <v>CM403CC0027W0M</v>
      </c>
      <c r="G43">
        <f>VLOOKUP(D43&amp;B43&amp;A43,分仓ST!A:E,5,0)</f>
        <v>0</v>
      </c>
      <c r="H43" t="str">
        <f>_xlfn.XLOOKUP(E43,预约送货单!F:F,预约送货单!E:E)</f>
        <v>正品</v>
      </c>
      <c r="J43" t="str">
        <f>VLOOKUP(E43,预约送货单!F:N,9,0)</f>
        <v>2024-03-19</v>
      </c>
      <c r="K43" t="str">
        <f t="shared" si="1"/>
        <v>广州</v>
      </c>
    </row>
    <row r="44" hidden="1" spans="1:11">
      <c r="A44" t="s">
        <v>62</v>
      </c>
      <c r="B44" s="4" t="s">
        <v>59</v>
      </c>
      <c r="C44" t="str">
        <f>_xlfn.XLOOKUP(E44,预约送货单!F:F,预约送货单!D:D)</f>
        <v>RY20240319001</v>
      </c>
      <c r="D44" t="s">
        <v>44</v>
      </c>
      <c r="E44" t="str">
        <f>_xlfn.XLOOKUP(F44,预约送货单!Z:Z,预约送货单!F:F)</f>
        <v>CM403CC0027</v>
      </c>
      <c r="F44" t="str">
        <f t="shared" ref="F44:F107" si="3">A44&amp;B44</f>
        <v>CM403CC0027W0S</v>
      </c>
      <c r="G44">
        <f>VLOOKUP(D44&amp;B44&amp;A44,分仓ST!A:E,5,0)</f>
        <v>0</v>
      </c>
      <c r="H44" t="str">
        <f>_xlfn.XLOOKUP(E44,预约送货单!F:F,预约送货单!E:E)</f>
        <v>正品</v>
      </c>
      <c r="J44" t="str">
        <f>VLOOKUP(E44,预约送货单!F:N,9,0)</f>
        <v>2024-03-19</v>
      </c>
      <c r="K44" t="str">
        <f t="shared" ref="K44:K107" si="4">IF(D44="香港仓","香港",IF(D44="武汉仓","武汉","广州"))</f>
        <v>广州</v>
      </c>
    </row>
    <row r="45" hidden="1" spans="1:11">
      <c r="A45" t="s">
        <v>62</v>
      </c>
      <c r="B45" s="4" t="s">
        <v>61</v>
      </c>
      <c r="C45" t="str">
        <f>_xlfn.XLOOKUP(E45,预约送货单!F:F,预约送货单!D:D)</f>
        <v>RY20240319001</v>
      </c>
      <c r="D45" t="s">
        <v>44</v>
      </c>
      <c r="E45" t="str">
        <f>_xlfn.XLOOKUP(F45,预约送货单!Z:Z,预约送货单!F:F)</f>
        <v>CM403CC0027</v>
      </c>
      <c r="F45" t="str">
        <f t="shared" si="3"/>
        <v>CM403CC0027W0XL</v>
      </c>
      <c r="G45">
        <f>VLOOKUP(D45&amp;B45&amp;A45,分仓ST!A:E,5,0)</f>
        <v>0</v>
      </c>
      <c r="H45" t="str">
        <f>_xlfn.XLOOKUP(E45,预约送货单!F:F,预约送货单!E:E)</f>
        <v>正品</v>
      </c>
      <c r="J45" t="str">
        <f>VLOOKUP(E45,预约送货单!F:N,9,0)</f>
        <v>2024-03-19</v>
      </c>
      <c r="K45" t="str">
        <f t="shared" si="4"/>
        <v>广州</v>
      </c>
    </row>
    <row r="46" hidden="1" spans="1:11">
      <c r="A46" t="s">
        <v>62</v>
      </c>
      <c r="B46" s="4" t="s">
        <v>57</v>
      </c>
      <c r="C46" t="str">
        <f>_xlfn.XLOOKUP(E46,预约送货单!F:F,预约送货单!D:D)</f>
        <v>RY20240319001</v>
      </c>
      <c r="D46" t="s">
        <v>32</v>
      </c>
      <c r="E46" t="str">
        <f>_xlfn.XLOOKUP(F46,预约送货单!Z:Z,预约送货单!F:F)</f>
        <v>CM403CC0027</v>
      </c>
      <c r="F46" t="str">
        <f t="shared" si="3"/>
        <v>CM403CC0027W0L</v>
      </c>
      <c r="G46">
        <f>VLOOKUP(D46&amp;B46&amp;A46,分仓ST!A:E,5,0)</f>
        <v>0</v>
      </c>
      <c r="H46" t="str">
        <f>_xlfn.XLOOKUP(E46,预约送货单!F:F,预约送货单!E:E)</f>
        <v>正品</v>
      </c>
      <c r="J46" t="str">
        <f>VLOOKUP(E46,预约送货单!F:N,9,0)</f>
        <v>2024-03-19</v>
      </c>
      <c r="K46" t="str">
        <f t="shared" si="4"/>
        <v>广州</v>
      </c>
    </row>
    <row r="47" hidden="1" spans="1:11">
      <c r="A47" t="s">
        <v>62</v>
      </c>
      <c r="B47" s="4" t="s">
        <v>58</v>
      </c>
      <c r="C47" t="str">
        <f>_xlfn.XLOOKUP(E47,预约送货单!F:F,预约送货单!D:D)</f>
        <v>RY20240319001</v>
      </c>
      <c r="D47" t="s">
        <v>32</v>
      </c>
      <c r="E47" t="str">
        <f>_xlfn.XLOOKUP(F47,预约送货单!Z:Z,预约送货单!F:F)</f>
        <v>CM403CC0027</v>
      </c>
      <c r="F47" t="str">
        <f t="shared" si="3"/>
        <v>CM403CC0027W0M</v>
      </c>
      <c r="G47">
        <f>VLOOKUP(D47&amp;B47&amp;A47,分仓ST!A:E,5,0)</f>
        <v>0</v>
      </c>
      <c r="H47" t="str">
        <f>_xlfn.XLOOKUP(E47,预约送货单!F:F,预约送货单!E:E)</f>
        <v>正品</v>
      </c>
      <c r="J47" t="str">
        <f>VLOOKUP(E47,预约送货单!F:N,9,0)</f>
        <v>2024-03-19</v>
      </c>
      <c r="K47" t="str">
        <f t="shared" si="4"/>
        <v>广州</v>
      </c>
    </row>
    <row r="48" spans="1:11">
      <c r="A48" t="s">
        <v>62</v>
      </c>
      <c r="B48" s="4" t="s">
        <v>59</v>
      </c>
      <c r="C48" t="str">
        <f>_xlfn.XLOOKUP(E48,预约送货单!F:F,预约送货单!D:D)</f>
        <v>RY20240319001</v>
      </c>
      <c r="D48" t="s">
        <v>32</v>
      </c>
      <c r="E48" t="str">
        <f>_xlfn.XLOOKUP(F48,预约送货单!Z:Z,预约送货单!F:F)</f>
        <v>CM403CC0027</v>
      </c>
      <c r="F48" t="str">
        <f t="shared" si="3"/>
        <v>CM403CC0027W0S</v>
      </c>
      <c r="G48">
        <f>VLOOKUP(D48&amp;B48&amp;A48,分仓ST!A:E,5,0)</f>
        <v>1</v>
      </c>
      <c r="H48" t="str">
        <f>_xlfn.XLOOKUP(E48,预约送货单!F:F,预约送货单!E:E)</f>
        <v>正品</v>
      </c>
      <c r="J48" t="str">
        <f>VLOOKUP(E48,预约送货单!F:N,9,0)</f>
        <v>2024-03-19</v>
      </c>
      <c r="K48" t="str">
        <f t="shared" si="4"/>
        <v>广州</v>
      </c>
    </row>
    <row r="49" hidden="1" spans="1:11">
      <c r="A49" t="s">
        <v>62</v>
      </c>
      <c r="B49" s="4" t="s">
        <v>61</v>
      </c>
      <c r="C49" t="str">
        <f>_xlfn.XLOOKUP(E49,预约送货单!F:F,预约送货单!D:D)</f>
        <v>RY20240319001</v>
      </c>
      <c r="D49" t="s">
        <v>32</v>
      </c>
      <c r="E49" t="str">
        <f>_xlfn.XLOOKUP(F49,预约送货单!Z:Z,预约送货单!F:F)</f>
        <v>CM403CC0027</v>
      </c>
      <c r="F49" t="str">
        <f t="shared" si="3"/>
        <v>CM403CC0027W0XL</v>
      </c>
      <c r="G49">
        <f>VLOOKUP(D49&amp;B49&amp;A49,分仓ST!A:E,5,0)</f>
        <v>0</v>
      </c>
      <c r="H49" t="str">
        <f>_xlfn.XLOOKUP(E49,预约送货单!F:F,预约送货单!E:E)</f>
        <v>正品</v>
      </c>
      <c r="J49" t="str">
        <f>VLOOKUP(E49,预约送货单!F:N,9,0)</f>
        <v>2024-03-19</v>
      </c>
      <c r="K49" t="str">
        <f t="shared" si="4"/>
        <v>广州</v>
      </c>
    </row>
    <row r="50" spans="1:11">
      <c r="A50" s="45" t="s">
        <v>63</v>
      </c>
      <c r="B50" s="4" t="s">
        <v>57</v>
      </c>
      <c r="C50" t="str">
        <f>_xlfn.XLOOKUP(E50,预约送货单!F:F,预约送货单!D:D)</f>
        <v>RY20240319002</v>
      </c>
      <c r="D50" t="s">
        <v>16</v>
      </c>
      <c r="E50" t="str">
        <f>_xlfn.XLOOKUP(F50,预约送货单!Z:Z,预约送货单!F:F)</f>
        <v>CW501JS0046</v>
      </c>
      <c r="F50" t="str">
        <f t="shared" si="3"/>
        <v>CW501JS0046E3L</v>
      </c>
      <c r="G50">
        <f>VLOOKUP(D50&amp;B50&amp;A50,分仓ST!A:E,5,0)</f>
        <v>6</v>
      </c>
      <c r="H50" t="str">
        <f>_xlfn.XLOOKUP(E50,预约送货单!F:F,预约送货单!E:E)</f>
        <v>正品</v>
      </c>
      <c r="J50" t="str">
        <f>VLOOKUP(E50,预约送货单!F:N,9,0)</f>
        <v>2024-03-19</v>
      </c>
      <c r="K50" t="str">
        <f t="shared" si="4"/>
        <v>香港</v>
      </c>
    </row>
    <row r="51" spans="1:11">
      <c r="A51" s="45" t="s">
        <v>63</v>
      </c>
      <c r="B51" s="4" t="s">
        <v>58</v>
      </c>
      <c r="C51" t="str">
        <f>_xlfn.XLOOKUP(E51,预约送货单!F:F,预约送货单!D:D)</f>
        <v>RY20240319002</v>
      </c>
      <c r="D51" t="s">
        <v>16</v>
      </c>
      <c r="E51" t="str">
        <f>_xlfn.XLOOKUP(F51,预约送货单!Z:Z,预约送货单!F:F)</f>
        <v>CW501JS0046</v>
      </c>
      <c r="F51" t="str">
        <f t="shared" si="3"/>
        <v>CW501JS0046E3M</v>
      </c>
      <c r="G51">
        <f>VLOOKUP(D51&amp;B51&amp;A51,分仓ST!A:E,5,0)</f>
        <v>29</v>
      </c>
      <c r="H51" t="str">
        <f>_xlfn.XLOOKUP(E51,预约送货单!F:F,预约送货单!E:E)</f>
        <v>正品</v>
      </c>
      <c r="J51" t="str">
        <f>VLOOKUP(E51,预约送货单!F:N,9,0)</f>
        <v>2024-03-19</v>
      </c>
      <c r="K51" t="str">
        <f t="shared" si="4"/>
        <v>香港</v>
      </c>
    </row>
    <row r="52" spans="1:11">
      <c r="A52" s="45" t="s">
        <v>63</v>
      </c>
      <c r="B52" s="4" t="s">
        <v>59</v>
      </c>
      <c r="C52" t="str">
        <f>_xlfn.XLOOKUP(E52,预约送货单!F:F,预约送货单!D:D)</f>
        <v>RY20240319002</v>
      </c>
      <c r="D52" t="s">
        <v>16</v>
      </c>
      <c r="E52" t="str">
        <f>_xlfn.XLOOKUP(F52,预约送货单!Z:Z,预约送货单!F:F)</f>
        <v>CW501JS0046</v>
      </c>
      <c r="F52" t="str">
        <f t="shared" si="3"/>
        <v>CW501JS0046E3S</v>
      </c>
      <c r="G52">
        <f>VLOOKUP(D52&amp;B52&amp;A52,分仓ST!A:E,5,0)</f>
        <v>30</v>
      </c>
      <c r="H52" t="str">
        <f>_xlfn.XLOOKUP(E52,预约送货单!F:F,预约送货单!E:E)</f>
        <v>正品</v>
      </c>
      <c r="J52" t="str">
        <f>VLOOKUP(E52,预约送货单!F:N,9,0)</f>
        <v>2024-03-19</v>
      </c>
      <c r="K52" t="str">
        <f t="shared" si="4"/>
        <v>香港</v>
      </c>
    </row>
    <row r="53" spans="1:11">
      <c r="A53" s="45" t="s">
        <v>63</v>
      </c>
      <c r="B53" s="4" t="s">
        <v>64</v>
      </c>
      <c r="C53" t="str">
        <f>_xlfn.XLOOKUP(E53,预约送货单!F:F,预约送货单!D:D)</f>
        <v>RY20240319002</v>
      </c>
      <c r="D53" t="s">
        <v>16</v>
      </c>
      <c r="E53" t="str">
        <f>_xlfn.XLOOKUP(F53,预约送货单!Z:Z,预约送货单!F:F)</f>
        <v>CW501JS0046</v>
      </c>
      <c r="F53" t="str">
        <f t="shared" si="3"/>
        <v>CW501JS0046E3XS</v>
      </c>
      <c r="G53">
        <f>VLOOKUP(D53&amp;B53&amp;A53,分仓ST!A:E,5,0)</f>
        <v>10</v>
      </c>
      <c r="H53" t="str">
        <f>_xlfn.XLOOKUP(E53,预约送货单!F:F,预约送货单!E:E)</f>
        <v>正品</v>
      </c>
      <c r="J53" t="str">
        <f>VLOOKUP(E53,预约送货单!F:N,9,0)</f>
        <v>2024-03-19</v>
      </c>
      <c r="K53" t="str">
        <f t="shared" si="4"/>
        <v>香港</v>
      </c>
    </row>
    <row r="54" spans="1:11">
      <c r="A54" s="45" t="s">
        <v>63</v>
      </c>
      <c r="B54" s="4" t="s">
        <v>57</v>
      </c>
      <c r="C54" t="str">
        <f>_xlfn.XLOOKUP(E54,预约送货单!F:F,预约送货单!D:D)</f>
        <v>RY20240319002</v>
      </c>
      <c r="D54" t="s">
        <v>24</v>
      </c>
      <c r="E54" t="str">
        <f>_xlfn.XLOOKUP(F54,预约送货单!Z:Z,预约送货单!F:F)</f>
        <v>CW501JS0046</v>
      </c>
      <c r="F54" t="str">
        <f t="shared" si="3"/>
        <v>CW501JS0046E3L</v>
      </c>
      <c r="G54">
        <f>VLOOKUP(D54&amp;B54&amp;A54,分仓ST!A:E,5,0)</f>
        <v>2</v>
      </c>
      <c r="H54" t="str">
        <f>_xlfn.XLOOKUP(E54,预约送货单!F:F,预约送货单!E:E)</f>
        <v>正品</v>
      </c>
      <c r="J54" t="str">
        <f>VLOOKUP(E54,预约送货单!F:N,9,0)</f>
        <v>2024-03-19</v>
      </c>
      <c r="K54" t="str">
        <f t="shared" si="4"/>
        <v>广州</v>
      </c>
    </row>
    <row r="55" spans="1:11">
      <c r="A55" s="45" t="s">
        <v>63</v>
      </c>
      <c r="B55" s="4" t="s">
        <v>58</v>
      </c>
      <c r="C55" t="str">
        <f>_xlfn.XLOOKUP(E55,预约送货单!F:F,预约送货单!D:D)</f>
        <v>RY20240319002</v>
      </c>
      <c r="D55" t="s">
        <v>24</v>
      </c>
      <c r="E55" t="str">
        <f>_xlfn.XLOOKUP(F55,预约送货单!Z:Z,预约送货单!F:F)</f>
        <v>CW501JS0046</v>
      </c>
      <c r="F55" t="str">
        <f t="shared" si="3"/>
        <v>CW501JS0046E3M</v>
      </c>
      <c r="G55">
        <f>VLOOKUP(D55&amp;B55&amp;A55,分仓ST!A:E,5,0)</f>
        <v>9</v>
      </c>
      <c r="H55" t="str">
        <f>_xlfn.XLOOKUP(E55,预约送货单!F:F,预约送货单!E:E)</f>
        <v>正品</v>
      </c>
      <c r="J55" t="str">
        <f>VLOOKUP(E55,预约送货单!F:N,9,0)</f>
        <v>2024-03-19</v>
      </c>
      <c r="K55" t="str">
        <f t="shared" si="4"/>
        <v>广州</v>
      </c>
    </row>
    <row r="56" spans="1:11">
      <c r="A56" s="45" t="s">
        <v>63</v>
      </c>
      <c r="B56" s="4" t="s">
        <v>59</v>
      </c>
      <c r="C56" t="str">
        <f>_xlfn.XLOOKUP(E56,预约送货单!F:F,预约送货单!D:D)</f>
        <v>RY20240319002</v>
      </c>
      <c r="D56" t="s">
        <v>24</v>
      </c>
      <c r="E56" t="str">
        <f>_xlfn.XLOOKUP(F56,预约送货单!Z:Z,预约送货单!F:F)</f>
        <v>CW501JS0046</v>
      </c>
      <c r="F56" t="str">
        <f t="shared" si="3"/>
        <v>CW501JS0046E3S</v>
      </c>
      <c r="G56">
        <f>VLOOKUP(D56&amp;B56&amp;A56,分仓ST!A:E,5,0)</f>
        <v>9</v>
      </c>
      <c r="H56" t="str">
        <f>_xlfn.XLOOKUP(E56,预约送货单!F:F,预约送货单!E:E)</f>
        <v>正品</v>
      </c>
      <c r="J56" t="str">
        <f>VLOOKUP(E56,预约送货单!F:N,9,0)</f>
        <v>2024-03-19</v>
      </c>
      <c r="K56" t="str">
        <f t="shared" si="4"/>
        <v>广州</v>
      </c>
    </row>
    <row r="57" spans="1:11">
      <c r="A57" s="45" t="s">
        <v>63</v>
      </c>
      <c r="B57" s="4" t="s">
        <v>64</v>
      </c>
      <c r="C57" t="str">
        <f>_xlfn.XLOOKUP(E57,预约送货单!F:F,预约送货单!D:D)</f>
        <v>RY20240319002</v>
      </c>
      <c r="D57" t="s">
        <v>24</v>
      </c>
      <c r="E57" t="str">
        <f>_xlfn.XLOOKUP(F57,预约送货单!Z:Z,预约送货单!F:F)</f>
        <v>CW501JS0046</v>
      </c>
      <c r="F57" t="str">
        <f t="shared" si="3"/>
        <v>CW501JS0046E3XS</v>
      </c>
      <c r="G57">
        <f>VLOOKUP(D57&amp;B57&amp;A57,分仓ST!A:E,5,0)</f>
        <v>4</v>
      </c>
      <c r="H57" t="str">
        <f>_xlfn.XLOOKUP(E57,预约送货单!F:F,预约送货单!E:E)</f>
        <v>正品</v>
      </c>
      <c r="J57" t="str">
        <f>VLOOKUP(E57,预约送货单!F:N,9,0)</f>
        <v>2024-03-19</v>
      </c>
      <c r="K57" t="str">
        <f t="shared" si="4"/>
        <v>广州</v>
      </c>
    </row>
    <row r="58" hidden="1" spans="1:11">
      <c r="A58" s="45" t="s">
        <v>63</v>
      </c>
      <c r="B58" s="4" t="s">
        <v>57</v>
      </c>
      <c r="C58" t="str">
        <f>_xlfn.XLOOKUP(E58,预约送货单!F:F,预约送货单!D:D)</f>
        <v>RY20240319002</v>
      </c>
      <c r="D58" t="s">
        <v>43</v>
      </c>
      <c r="E58" t="str">
        <f>_xlfn.XLOOKUP(F58,预约送货单!Z:Z,预约送货单!F:F)</f>
        <v>CW501JS0046</v>
      </c>
      <c r="F58" t="str">
        <f t="shared" si="3"/>
        <v>CW501JS0046E3L</v>
      </c>
      <c r="G58">
        <f>VLOOKUP(D58&amp;B58&amp;A58,分仓ST!A:E,5,0)</f>
        <v>0</v>
      </c>
      <c r="H58" t="str">
        <f>_xlfn.XLOOKUP(E58,预约送货单!F:F,预约送货单!E:E)</f>
        <v>正品</v>
      </c>
      <c r="J58" t="str">
        <f>VLOOKUP(E58,预约送货单!F:N,9,0)</f>
        <v>2024-03-19</v>
      </c>
      <c r="K58" t="str">
        <f t="shared" si="4"/>
        <v>广州</v>
      </c>
    </row>
    <row r="59" hidden="1" spans="1:11">
      <c r="A59" s="45" t="s">
        <v>63</v>
      </c>
      <c r="B59" s="4" t="s">
        <v>58</v>
      </c>
      <c r="C59" t="str">
        <f>_xlfn.XLOOKUP(E59,预约送货单!F:F,预约送货单!D:D)</f>
        <v>RY20240319002</v>
      </c>
      <c r="D59" t="s">
        <v>43</v>
      </c>
      <c r="E59" t="str">
        <f>_xlfn.XLOOKUP(F59,预约送货单!Z:Z,预约送货单!F:F)</f>
        <v>CW501JS0046</v>
      </c>
      <c r="F59" t="str">
        <f t="shared" si="3"/>
        <v>CW501JS0046E3M</v>
      </c>
      <c r="G59">
        <f>VLOOKUP(D59&amp;B59&amp;A59,分仓ST!A:E,5,0)</f>
        <v>0</v>
      </c>
      <c r="H59" t="str">
        <f>_xlfn.XLOOKUP(E59,预约送货单!F:F,预约送货单!E:E)</f>
        <v>正品</v>
      </c>
      <c r="J59" t="str">
        <f>VLOOKUP(E59,预约送货单!F:N,9,0)</f>
        <v>2024-03-19</v>
      </c>
      <c r="K59" t="str">
        <f t="shared" si="4"/>
        <v>广州</v>
      </c>
    </row>
    <row r="60" spans="1:11">
      <c r="A60" s="45" t="s">
        <v>63</v>
      </c>
      <c r="B60" s="4" t="s">
        <v>59</v>
      </c>
      <c r="C60" t="str">
        <f>_xlfn.XLOOKUP(E60,预约送货单!F:F,预约送货单!D:D)</f>
        <v>RY20240319002</v>
      </c>
      <c r="D60" t="s">
        <v>43</v>
      </c>
      <c r="E60" t="str">
        <f>_xlfn.XLOOKUP(F60,预约送货单!Z:Z,预约送货单!F:F)</f>
        <v>CW501JS0046</v>
      </c>
      <c r="F60" t="str">
        <f t="shared" si="3"/>
        <v>CW501JS0046E3S</v>
      </c>
      <c r="G60">
        <f>VLOOKUP(D60&amp;B60&amp;A60,分仓ST!A:E,5,0)</f>
        <v>2</v>
      </c>
      <c r="H60" t="str">
        <f>_xlfn.XLOOKUP(E60,预约送货单!F:F,预约送货单!E:E)</f>
        <v>正品</v>
      </c>
      <c r="J60" t="str">
        <f>VLOOKUP(E60,预约送货单!F:N,9,0)</f>
        <v>2024-03-19</v>
      </c>
      <c r="K60" t="str">
        <f t="shared" si="4"/>
        <v>广州</v>
      </c>
    </row>
    <row r="61" hidden="1" spans="1:11">
      <c r="A61" s="45" t="s">
        <v>63</v>
      </c>
      <c r="B61" s="4" t="s">
        <v>64</v>
      </c>
      <c r="C61" t="str">
        <f>_xlfn.XLOOKUP(E61,预约送货单!F:F,预约送货单!D:D)</f>
        <v>RY20240319002</v>
      </c>
      <c r="D61" t="s">
        <v>43</v>
      </c>
      <c r="E61" t="str">
        <f>_xlfn.XLOOKUP(F61,预约送货单!Z:Z,预约送货单!F:F)</f>
        <v>CW501JS0046</v>
      </c>
      <c r="F61" t="str">
        <f t="shared" si="3"/>
        <v>CW501JS0046E3XS</v>
      </c>
      <c r="G61">
        <f>VLOOKUP(D61&amp;B61&amp;A61,分仓ST!A:E,5,0)</f>
        <v>0</v>
      </c>
      <c r="H61" t="str">
        <f>_xlfn.XLOOKUP(E61,预约送货单!F:F,预约送货单!E:E)</f>
        <v>正品</v>
      </c>
      <c r="J61" t="str">
        <f>VLOOKUP(E61,预约送货单!F:N,9,0)</f>
        <v>2024-03-19</v>
      </c>
      <c r="K61" t="str">
        <f t="shared" si="4"/>
        <v>广州</v>
      </c>
    </row>
    <row r="62" spans="1:11">
      <c r="A62" s="45" t="s">
        <v>63</v>
      </c>
      <c r="B62" s="4" t="s">
        <v>57</v>
      </c>
      <c r="C62" t="str">
        <f>_xlfn.XLOOKUP(E62,预约送货单!F:F,预约送货单!D:D)</f>
        <v>RY20240319002</v>
      </c>
      <c r="D62" t="s">
        <v>44</v>
      </c>
      <c r="E62" t="str">
        <f>_xlfn.XLOOKUP(F62,预约送货单!Z:Z,预约送货单!F:F)</f>
        <v>CW501JS0046</v>
      </c>
      <c r="F62" t="str">
        <f t="shared" si="3"/>
        <v>CW501JS0046E3L</v>
      </c>
      <c r="G62">
        <f>VLOOKUP(D62&amp;B62&amp;A62,分仓ST!A:E,5,0)</f>
        <v>6</v>
      </c>
      <c r="H62" t="str">
        <f>_xlfn.XLOOKUP(E62,预约送货单!F:F,预约送货单!E:E)</f>
        <v>正品</v>
      </c>
      <c r="J62" t="str">
        <f>VLOOKUP(E62,预约送货单!F:N,9,0)</f>
        <v>2024-03-19</v>
      </c>
      <c r="K62" t="str">
        <f t="shared" si="4"/>
        <v>广州</v>
      </c>
    </row>
    <row r="63" spans="1:11">
      <c r="A63" s="45" t="s">
        <v>63</v>
      </c>
      <c r="B63" s="4" t="s">
        <v>58</v>
      </c>
      <c r="C63" t="str">
        <f>_xlfn.XLOOKUP(E63,预约送货单!F:F,预约送货单!D:D)</f>
        <v>RY20240319002</v>
      </c>
      <c r="D63" t="s">
        <v>44</v>
      </c>
      <c r="E63" t="str">
        <f>_xlfn.XLOOKUP(F63,预约送货单!Z:Z,预约送货单!F:F)</f>
        <v>CW501JS0046</v>
      </c>
      <c r="F63" t="str">
        <f t="shared" si="3"/>
        <v>CW501JS0046E3M</v>
      </c>
      <c r="G63">
        <f>VLOOKUP(D63&amp;B63&amp;A63,分仓ST!A:E,5,0)</f>
        <v>8</v>
      </c>
      <c r="H63" t="str">
        <f>_xlfn.XLOOKUP(E63,预约送货单!F:F,预约送货单!E:E)</f>
        <v>正品</v>
      </c>
      <c r="J63" t="str">
        <f>VLOOKUP(E63,预约送货单!F:N,9,0)</f>
        <v>2024-03-19</v>
      </c>
      <c r="K63" t="str">
        <f t="shared" si="4"/>
        <v>广州</v>
      </c>
    </row>
    <row r="64" spans="1:11">
      <c r="A64" s="45" t="s">
        <v>63</v>
      </c>
      <c r="B64" s="4" t="s">
        <v>59</v>
      </c>
      <c r="C64" t="str">
        <f>_xlfn.XLOOKUP(E64,预约送货单!F:F,预约送货单!D:D)</f>
        <v>RY20240319002</v>
      </c>
      <c r="D64" t="s">
        <v>44</v>
      </c>
      <c r="E64" t="str">
        <f>_xlfn.XLOOKUP(F64,预约送货单!Z:Z,预约送货单!F:F)</f>
        <v>CW501JS0046</v>
      </c>
      <c r="F64" t="str">
        <f t="shared" si="3"/>
        <v>CW501JS0046E3S</v>
      </c>
      <c r="G64">
        <f>VLOOKUP(D64&amp;B64&amp;A64,分仓ST!A:E,5,0)</f>
        <v>4</v>
      </c>
      <c r="H64" t="str">
        <f>_xlfn.XLOOKUP(E64,预约送货单!F:F,预约送货单!E:E)</f>
        <v>正品</v>
      </c>
      <c r="J64" t="str">
        <f>VLOOKUP(E64,预约送货单!F:N,9,0)</f>
        <v>2024-03-19</v>
      </c>
      <c r="K64" t="str">
        <f t="shared" si="4"/>
        <v>广州</v>
      </c>
    </row>
    <row r="65" hidden="1" spans="1:11">
      <c r="A65" s="45" t="s">
        <v>63</v>
      </c>
      <c r="B65" s="4" t="s">
        <v>64</v>
      </c>
      <c r="C65" t="str">
        <f>_xlfn.XLOOKUP(E65,预约送货单!F:F,预约送货单!D:D)</f>
        <v>RY20240319002</v>
      </c>
      <c r="D65" t="s">
        <v>44</v>
      </c>
      <c r="E65" t="str">
        <f>_xlfn.XLOOKUP(F65,预约送货单!Z:Z,预约送货单!F:F)</f>
        <v>CW501JS0046</v>
      </c>
      <c r="F65" t="str">
        <f t="shared" si="3"/>
        <v>CW501JS0046E3XS</v>
      </c>
      <c r="G65">
        <f>VLOOKUP(D65&amp;B65&amp;A65,分仓ST!A:E,5,0)</f>
        <v>0</v>
      </c>
      <c r="H65" t="str">
        <f>_xlfn.XLOOKUP(E65,预约送货单!F:F,预约送货单!E:E)</f>
        <v>正品</v>
      </c>
      <c r="J65" t="str">
        <f>VLOOKUP(E65,预约送货单!F:N,9,0)</f>
        <v>2024-03-19</v>
      </c>
      <c r="K65" t="str">
        <f t="shared" si="4"/>
        <v>广州</v>
      </c>
    </row>
    <row r="66" hidden="1" spans="1:11">
      <c r="A66" s="45" t="s">
        <v>63</v>
      </c>
      <c r="B66" s="4" t="s">
        <v>57</v>
      </c>
      <c r="C66" t="str">
        <f>_xlfn.XLOOKUP(E66,预约送货单!F:F,预约送货单!D:D)</f>
        <v>RY20240319002</v>
      </c>
      <c r="D66" t="s">
        <v>32</v>
      </c>
      <c r="E66" t="str">
        <f>_xlfn.XLOOKUP(F66,预约送货单!Z:Z,预约送货单!F:F)</f>
        <v>CW501JS0046</v>
      </c>
      <c r="F66" t="str">
        <f t="shared" si="3"/>
        <v>CW501JS0046E3L</v>
      </c>
      <c r="G66">
        <f>VLOOKUP(D66&amp;B66&amp;A66,分仓ST!A:E,5,0)</f>
        <v>0</v>
      </c>
      <c r="H66" t="str">
        <f>_xlfn.XLOOKUP(E66,预约送货单!F:F,预约送货单!E:E)</f>
        <v>正品</v>
      </c>
      <c r="J66" t="str">
        <f>VLOOKUP(E66,预约送货单!F:N,9,0)</f>
        <v>2024-03-19</v>
      </c>
      <c r="K66" t="str">
        <f t="shared" si="4"/>
        <v>广州</v>
      </c>
    </row>
    <row r="67" hidden="1" spans="1:11">
      <c r="A67" s="45" t="s">
        <v>63</v>
      </c>
      <c r="B67" s="4" t="s">
        <v>58</v>
      </c>
      <c r="C67" t="str">
        <f>_xlfn.XLOOKUP(E67,预约送货单!F:F,预约送货单!D:D)</f>
        <v>RY20240319002</v>
      </c>
      <c r="D67" t="s">
        <v>32</v>
      </c>
      <c r="E67" t="str">
        <f>_xlfn.XLOOKUP(F67,预约送货单!Z:Z,预约送货单!F:F)</f>
        <v>CW501JS0046</v>
      </c>
      <c r="F67" t="str">
        <f t="shared" si="3"/>
        <v>CW501JS0046E3M</v>
      </c>
      <c r="G67">
        <f>VLOOKUP(D67&amp;B67&amp;A67,分仓ST!A:E,5,0)</f>
        <v>0</v>
      </c>
      <c r="H67" t="str">
        <f>_xlfn.XLOOKUP(E67,预约送货单!F:F,预约送货单!E:E)</f>
        <v>正品</v>
      </c>
      <c r="J67" t="str">
        <f>VLOOKUP(E67,预约送货单!F:N,9,0)</f>
        <v>2024-03-19</v>
      </c>
      <c r="K67" t="str">
        <f t="shared" si="4"/>
        <v>广州</v>
      </c>
    </row>
    <row r="68" spans="1:11">
      <c r="A68" s="45" t="s">
        <v>63</v>
      </c>
      <c r="B68" s="4" t="s">
        <v>59</v>
      </c>
      <c r="C68" t="str">
        <f>_xlfn.XLOOKUP(E68,预约送货单!F:F,预约送货单!D:D)</f>
        <v>RY20240319002</v>
      </c>
      <c r="D68" t="s">
        <v>32</v>
      </c>
      <c r="E68" t="str">
        <f>_xlfn.XLOOKUP(F68,预约送货单!Z:Z,预约送货单!F:F)</f>
        <v>CW501JS0046</v>
      </c>
      <c r="F68" t="str">
        <f t="shared" si="3"/>
        <v>CW501JS0046E3S</v>
      </c>
      <c r="G68">
        <f>VLOOKUP(D68&amp;B68&amp;A68,分仓ST!A:E,5,0)</f>
        <v>1</v>
      </c>
      <c r="H68" t="str">
        <f>_xlfn.XLOOKUP(E68,预约送货单!F:F,预约送货单!E:E)</f>
        <v>正品</v>
      </c>
      <c r="J68" t="str">
        <f>VLOOKUP(E68,预约送货单!F:N,9,0)</f>
        <v>2024-03-19</v>
      </c>
      <c r="K68" t="str">
        <f t="shared" si="4"/>
        <v>广州</v>
      </c>
    </row>
    <row r="69" hidden="1" spans="1:11">
      <c r="A69" s="45" t="s">
        <v>63</v>
      </c>
      <c r="B69" s="4" t="s">
        <v>64</v>
      </c>
      <c r="C69" t="str">
        <f>_xlfn.XLOOKUP(E69,预约送货单!F:F,预约送货单!D:D)</f>
        <v>RY20240319002</v>
      </c>
      <c r="D69" t="s">
        <v>32</v>
      </c>
      <c r="E69" t="str">
        <f>_xlfn.XLOOKUP(F69,预约送货单!Z:Z,预约送货单!F:F)</f>
        <v>CW501JS0046</v>
      </c>
      <c r="F69" t="str">
        <f t="shared" si="3"/>
        <v>CW501JS0046E3XS</v>
      </c>
      <c r="G69">
        <f>VLOOKUP(D69&amp;B69&amp;A69,分仓ST!A:E,5,0)</f>
        <v>0</v>
      </c>
      <c r="H69" t="str">
        <f>_xlfn.XLOOKUP(E69,预约送货单!F:F,预约送货单!E:E)</f>
        <v>正品</v>
      </c>
      <c r="J69" t="str">
        <f>VLOOKUP(E69,预约送货单!F:N,9,0)</f>
        <v>2024-03-19</v>
      </c>
      <c r="K69" t="str">
        <f t="shared" si="4"/>
        <v>广州</v>
      </c>
    </row>
    <row r="70" spans="1:11">
      <c r="A70" t="s">
        <v>65</v>
      </c>
      <c r="B70" s="4" t="s">
        <v>57</v>
      </c>
      <c r="C70" t="str">
        <f>_xlfn.XLOOKUP(E70,预约送货单!F:F,预约送货单!D:D)</f>
        <v>RY20240319003</v>
      </c>
      <c r="D70" t="s">
        <v>16</v>
      </c>
      <c r="E70" t="str">
        <f>_xlfn.XLOOKUP(F70,预约送货单!Z:Z,预约送货单!F:F)</f>
        <v>CW502CD0100</v>
      </c>
      <c r="F70" t="str">
        <f t="shared" si="3"/>
        <v>CW502CD0100BCL</v>
      </c>
      <c r="G70">
        <f>VLOOKUP(D70&amp;B70&amp;A70,分仓ST!A:E,5,0)</f>
        <v>11</v>
      </c>
      <c r="H70" t="str">
        <f>_xlfn.XLOOKUP(E70,预约送货单!F:F,预约送货单!E:E)</f>
        <v>正品</v>
      </c>
      <c r="J70" t="str">
        <f>VLOOKUP(E70,预约送货单!F:N,9,0)</f>
        <v>2024-03-19</v>
      </c>
      <c r="K70" t="str">
        <f t="shared" si="4"/>
        <v>香港</v>
      </c>
    </row>
    <row r="71" spans="1:11">
      <c r="A71" t="s">
        <v>65</v>
      </c>
      <c r="B71" s="4" t="s">
        <v>58</v>
      </c>
      <c r="C71" t="str">
        <f>_xlfn.XLOOKUP(E71,预约送货单!F:F,预约送货单!D:D)</f>
        <v>RY20240319003</v>
      </c>
      <c r="D71" t="s">
        <v>16</v>
      </c>
      <c r="E71" t="str">
        <f>_xlfn.XLOOKUP(F71,预约送货单!Z:Z,预约送货单!F:F)</f>
        <v>CW502CD0100</v>
      </c>
      <c r="F71" t="str">
        <f t="shared" si="3"/>
        <v>CW502CD0100BCM</v>
      </c>
      <c r="G71">
        <f>VLOOKUP(D71&amp;B71&amp;A71,分仓ST!A:E,5,0)</f>
        <v>21</v>
      </c>
      <c r="H71" t="str">
        <f>_xlfn.XLOOKUP(E71,预约送货单!F:F,预约送货单!E:E)</f>
        <v>正品</v>
      </c>
      <c r="J71" t="str">
        <f>VLOOKUP(E71,预约送货单!F:N,9,0)</f>
        <v>2024-03-19</v>
      </c>
      <c r="K71" t="str">
        <f t="shared" si="4"/>
        <v>香港</v>
      </c>
    </row>
    <row r="72" spans="1:11">
      <c r="A72" t="s">
        <v>65</v>
      </c>
      <c r="B72" s="4" t="s">
        <v>59</v>
      </c>
      <c r="C72" t="str">
        <f>_xlfn.XLOOKUP(E72,预约送货单!F:F,预约送货单!D:D)</f>
        <v>RY20240319003</v>
      </c>
      <c r="D72" t="s">
        <v>16</v>
      </c>
      <c r="E72" t="str">
        <f>_xlfn.XLOOKUP(F72,预约送货单!Z:Z,预约送货单!F:F)</f>
        <v>CW502CD0100</v>
      </c>
      <c r="F72" t="str">
        <f t="shared" si="3"/>
        <v>CW502CD0100BCS</v>
      </c>
      <c r="G72">
        <f>VLOOKUP(D72&amp;B72&amp;A72,分仓ST!A:E,5,0)</f>
        <v>11</v>
      </c>
      <c r="H72" t="str">
        <f>_xlfn.XLOOKUP(E72,预约送货单!F:F,预约送货单!E:E)</f>
        <v>正品</v>
      </c>
      <c r="J72" t="str">
        <f>VLOOKUP(E72,预约送货单!F:N,9,0)</f>
        <v>2024-03-19</v>
      </c>
      <c r="K72" t="str">
        <f t="shared" si="4"/>
        <v>香港</v>
      </c>
    </row>
    <row r="73" spans="1:11">
      <c r="A73" t="s">
        <v>65</v>
      </c>
      <c r="B73" s="4" t="s">
        <v>61</v>
      </c>
      <c r="C73" t="str">
        <f>_xlfn.XLOOKUP(E73,预约送货单!F:F,预约送货单!D:D)</f>
        <v>RY20240319003</v>
      </c>
      <c r="D73" t="s">
        <v>16</v>
      </c>
      <c r="E73" t="str">
        <f>_xlfn.XLOOKUP(F73,预约送货单!Z:Z,预约送货单!F:F)</f>
        <v>CW502CD0100</v>
      </c>
      <c r="F73" t="str">
        <f t="shared" si="3"/>
        <v>CW502CD0100BCXL</v>
      </c>
      <c r="G73">
        <f>VLOOKUP(D73&amp;B73&amp;A73,分仓ST!A:E,5,0)</f>
        <v>9</v>
      </c>
      <c r="H73" t="str">
        <f>_xlfn.XLOOKUP(E73,预约送货单!F:F,预约送货单!E:E)</f>
        <v>正品</v>
      </c>
      <c r="J73" t="str">
        <f>VLOOKUP(E73,预约送货单!F:N,9,0)</f>
        <v>2024-03-19</v>
      </c>
      <c r="K73" t="str">
        <f t="shared" si="4"/>
        <v>香港</v>
      </c>
    </row>
    <row r="74" spans="1:11">
      <c r="A74" t="s">
        <v>65</v>
      </c>
      <c r="B74" s="4" t="s">
        <v>57</v>
      </c>
      <c r="C74" t="str">
        <f>_xlfn.XLOOKUP(E74,预约送货单!F:F,预约送货单!D:D)</f>
        <v>RY20240319003</v>
      </c>
      <c r="D74" t="s">
        <v>24</v>
      </c>
      <c r="E74" t="str">
        <f>_xlfn.XLOOKUP(F74,预约送货单!Z:Z,预约送货单!F:F)</f>
        <v>CW502CD0100</v>
      </c>
      <c r="F74" t="str">
        <f t="shared" si="3"/>
        <v>CW502CD0100BCL</v>
      </c>
      <c r="G74">
        <f>VLOOKUP(D74&amp;B74&amp;A74,分仓ST!A:E,5,0)</f>
        <v>2</v>
      </c>
      <c r="H74" t="str">
        <f>_xlfn.XLOOKUP(E74,预约送货单!F:F,预约送货单!E:E)</f>
        <v>正品</v>
      </c>
      <c r="J74" t="str">
        <f>VLOOKUP(E74,预约送货单!F:N,9,0)</f>
        <v>2024-03-19</v>
      </c>
      <c r="K74" t="str">
        <f t="shared" si="4"/>
        <v>广州</v>
      </c>
    </row>
    <row r="75" spans="1:11">
      <c r="A75" t="s">
        <v>65</v>
      </c>
      <c r="B75" s="4" t="s">
        <v>58</v>
      </c>
      <c r="C75" t="str">
        <f>_xlfn.XLOOKUP(E75,预约送货单!F:F,预约送货单!D:D)</f>
        <v>RY20240319003</v>
      </c>
      <c r="D75" t="s">
        <v>24</v>
      </c>
      <c r="E75" t="str">
        <f>_xlfn.XLOOKUP(F75,预约送货单!Z:Z,预约送货单!F:F)</f>
        <v>CW502CD0100</v>
      </c>
      <c r="F75" t="str">
        <f t="shared" si="3"/>
        <v>CW502CD0100BCM</v>
      </c>
      <c r="G75">
        <f>VLOOKUP(D75&amp;B75&amp;A75,分仓ST!A:E,5,0)</f>
        <v>3</v>
      </c>
      <c r="H75" t="str">
        <f>_xlfn.XLOOKUP(E75,预约送货单!F:F,预约送货单!E:E)</f>
        <v>正品</v>
      </c>
      <c r="J75" t="str">
        <f>VLOOKUP(E75,预约送货单!F:N,9,0)</f>
        <v>2024-03-19</v>
      </c>
      <c r="K75" t="str">
        <f t="shared" si="4"/>
        <v>广州</v>
      </c>
    </row>
    <row r="76" spans="1:11">
      <c r="A76" t="s">
        <v>65</v>
      </c>
      <c r="B76" s="4" t="s">
        <v>59</v>
      </c>
      <c r="C76" t="str">
        <f>_xlfn.XLOOKUP(E76,预约送货单!F:F,预约送货单!D:D)</f>
        <v>RY20240319003</v>
      </c>
      <c r="D76" t="s">
        <v>24</v>
      </c>
      <c r="E76" t="str">
        <f>_xlfn.XLOOKUP(F76,预约送货单!Z:Z,预约送货单!F:F)</f>
        <v>CW502CD0100</v>
      </c>
      <c r="F76" t="str">
        <f t="shared" si="3"/>
        <v>CW502CD0100BCS</v>
      </c>
      <c r="G76">
        <f>VLOOKUP(D76&amp;B76&amp;A76,分仓ST!A:E,5,0)</f>
        <v>2</v>
      </c>
      <c r="H76" t="str">
        <f>_xlfn.XLOOKUP(E76,预约送货单!F:F,预约送货单!E:E)</f>
        <v>正品</v>
      </c>
      <c r="J76" t="str">
        <f>VLOOKUP(E76,预约送货单!F:N,9,0)</f>
        <v>2024-03-19</v>
      </c>
      <c r="K76" t="str">
        <f t="shared" si="4"/>
        <v>广州</v>
      </c>
    </row>
    <row r="77" spans="1:11">
      <c r="A77" t="s">
        <v>65</v>
      </c>
      <c r="B77" s="4" t="s">
        <v>61</v>
      </c>
      <c r="C77" t="str">
        <f>_xlfn.XLOOKUP(E77,预约送货单!F:F,预约送货单!D:D)</f>
        <v>RY20240319003</v>
      </c>
      <c r="D77" t="s">
        <v>24</v>
      </c>
      <c r="E77" t="str">
        <f>_xlfn.XLOOKUP(F77,预约送货单!Z:Z,预约送货单!F:F)</f>
        <v>CW502CD0100</v>
      </c>
      <c r="F77" t="str">
        <f t="shared" si="3"/>
        <v>CW502CD0100BCXL</v>
      </c>
      <c r="G77">
        <f>VLOOKUP(D77&amp;B77&amp;A77,分仓ST!A:E,5,0)</f>
        <v>1</v>
      </c>
      <c r="H77" t="str">
        <f>_xlfn.XLOOKUP(E77,预约送货单!F:F,预约送货单!E:E)</f>
        <v>正品</v>
      </c>
      <c r="J77" t="str">
        <f>VLOOKUP(E77,预约送货单!F:N,9,0)</f>
        <v>2024-03-19</v>
      </c>
      <c r="K77" t="str">
        <f t="shared" si="4"/>
        <v>广州</v>
      </c>
    </row>
    <row r="78" hidden="1" spans="1:11">
      <c r="A78" t="s">
        <v>65</v>
      </c>
      <c r="B78" s="4" t="s">
        <v>57</v>
      </c>
      <c r="C78" t="str">
        <f>_xlfn.XLOOKUP(E78,预约送货单!F:F,预约送货单!D:D)</f>
        <v>RY20240319003</v>
      </c>
      <c r="D78" t="s">
        <v>43</v>
      </c>
      <c r="E78" t="str">
        <f>_xlfn.XLOOKUP(F78,预约送货单!Z:Z,预约送货单!F:F)</f>
        <v>CW502CD0100</v>
      </c>
      <c r="F78" t="str">
        <f t="shared" si="3"/>
        <v>CW502CD0100BCL</v>
      </c>
      <c r="G78">
        <f>VLOOKUP(D78&amp;B78&amp;A78,分仓ST!A:E,5,0)</f>
        <v>0</v>
      </c>
      <c r="H78" t="str">
        <f>_xlfn.XLOOKUP(E78,预约送货单!F:F,预约送货单!E:E)</f>
        <v>正品</v>
      </c>
      <c r="J78" t="str">
        <f>VLOOKUP(E78,预约送货单!F:N,9,0)</f>
        <v>2024-03-19</v>
      </c>
      <c r="K78" t="str">
        <f t="shared" si="4"/>
        <v>广州</v>
      </c>
    </row>
    <row r="79" hidden="1" spans="1:11">
      <c r="A79" t="s">
        <v>65</v>
      </c>
      <c r="B79" s="4" t="s">
        <v>58</v>
      </c>
      <c r="C79" t="str">
        <f>_xlfn.XLOOKUP(E79,预约送货单!F:F,预约送货单!D:D)</f>
        <v>RY20240319003</v>
      </c>
      <c r="D79" t="s">
        <v>43</v>
      </c>
      <c r="E79" t="str">
        <f>_xlfn.XLOOKUP(F79,预约送货单!Z:Z,预约送货单!F:F)</f>
        <v>CW502CD0100</v>
      </c>
      <c r="F79" t="str">
        <f t="shared" si="3"/>
        <v>CW502CD0100BCM</v>
      </c>
      <c r="G79">
        <f>VLOOKUP(D79&amp;B79&amp;A79,分仓ST!A:E,5,0)</f>
        <v>0</v>
      </c>
      <c r="H79" t="str">
        <f>_xlfn.XLOOKUP(E79,预约送货单!F:F,预约送货单!E:E)</f>
        <v>正品</v>
      </c>
      <c r="J79" t="str">
        <f>VLOOKUP(E79,预约送货单!F:N,9,0)</f>
        <v>2024-03-19</v>
      </c>
      <c r="K79" t="str">
        <f t="shared" si="4"/>
        <v>广州</v>
      </c>
    </row>
    <row r="80" spans="1:11">
      <c r="A80" t="s">
        <v>65</v>
      </c>
      <c r="B80" s="4" t="s">
        <v>59</v>
      </c>
      <c r="C80" t="str">
        <f>_xlfn.XLOOKUP(E80,预约送货单!F:F,预约送货单!D:D)</f>
        <v>RY20240319003</v>
      </c>
      <c r="D80" t="s">
        <v>43</v>
      </c>
      <c r="E80" t="str">
        <f>_xlfn.XLOOKUP(F80,预约送货单!Z:Z,预约送货单!F:F)</f>
        <v>CW502CD0100</v>
      </c>
      <c r="F80" t="str">
        <f t="shared" si="3"/>
        <v>CW502CD0100BCS</v>
      </c>
      <c r="G80">
        <f>VLOOKUP(D80&amp;B80&amp;A80,分仓ST!A:E,5,0)</f>
        <v>2</v>
      </c>
      <c r="H80" t="str">
        <f>_xlfn.XLOOKUP(E80,预约送货单!F:F,预约送货单!E:E)</f>
        <v>正品</v>
      </c>
      <c r="J80" t="str">
        <f>VLOOKUP(E80,预约送货单!F:N,9,0)</f>
        <v>2024-03-19</v>
      </c>
      <c r="K80" t="str">
        <f t="shared" si="4"/>
        <v>广州</v>
      </c>
    </row>
    <row r="81" hidden="1" spans="1:11">
      <c r="A81" t="s">
        <v>65</v>
      </c>
      <c r="B81" s="4" t="s">
        <v>61</v>
      </c>
      <c r="C81" t="str">
        <f>_xlfn.XLOOKUP(E81,预约送货单!F:F,预约送货单!D:D)</f>
        <v>RY20240319003</v>
      </c>
      <c r="D81" t="s">
        <v>43</v>
      </c>
      <c r="E81" t="str">
        <f>_xlfn.XLOOKUP(F81,预约送货单!Z:Z,预约送货单!F:F)</f>
        <v>CW502CD0100</v>
      </c>
      <c r="F81" t="str">
        <f t="shared" si="3"/>
        <v>CW502CD0100BCXL</v>
      </c>
      <c r="G81">
        <f>VLOOKUP(D81&amp;B81&amp;A81,分仓ST!A:E,5,0)</f>
        <v>0</v>
      </c>
      <c r="H81" t="str">
        <f>_xlfn.XLOOKUP(E81,预约送货单!F:F,预约送货单!E:E)</f>
        <v>正品</v>
      </c>
      <c r="J81" t="str">
        <f>VLOOKUP(E81,预约送货单!F:N,9,0)</f>
        <v>2024-03-19</v>
      </c>
      <c r="K81" t="str">
        <f t="shared" si="4"/>
        <v>广州</v>
      </c>
    </row>
    <row r="82" hidden="1" spans="1:11">
      <c r="A82" t="s">
        <v>65</v>
      </c>
      <c r="B82" s="4" t="s">
        <v>57</v>
      </c>
      <c r="C82" t="str">
        <f>_xlfn.XLOOKUP(E82,预约送货单!F:F,预约送货单!D:D)</f>
        <v>RY20240319003</v>
      </c>
      <c r="D82" t="s">
        <v>32</v>
      </c>
      <c r="E82" t="str">
        <f>_xlfn.XLOOKUP(F82,预约送货单!Z:Z,预约送货单!F:F)</f>
        <v>CW502CD0100</v>
      </c>
      <c r="F82" t="str">
        <f t="shared" si="3"/>
        <v>CW502CD0100BCL</v>
      </c>
      <c r="G82">
        <f>VLOOKUP(D82&amp;B82&amp;A82,分仓ST!A:E,5,0)</f>
        <v>0</v>
      </c>
      <c r="H82" t="str">
        <f>_xlfn.XLOOKUP(E82,预约送货单!F:F,预约送货单!E:E)</f>
        <v>正品</v>
      </c>
      <c r="J82" t="str">
        <f>VLOOKUP(E82,预约送货单!F:N,9,0)</f>
        <v>2024-03-19</v>
      </c>
      <c r="K82" t="str">
        <f t="shared" si="4"/>
        <v>广州</v>
      </c>
    </row>
    <row r="83" hidden="1" spans="1:11">
      <c r="A83" t="s">
        <v>65</v>
      </c>
      <c r="B83" s="4" t="s">
        <v>58</v>
      </c>
      <c r="C83" t="str">
        <f>_xlfn.XLOOKUP(E83,预约送货单!F:F,预约送货单!D:D)</f>
        <v>RY20240319003</v>
      </c>
      <c r="D83" t="s">
        <v>32</v>
      </c>
      <c r="E83" t="str">
        <f>_xlfn.XLOOKUP(F83,预约送货单!Z:Z,预约送货单!F:F)</f>
        <v>CW502CD0100</v>
      </c>
      <c r="F83" t="str">
        <f t="shared" si="3"/>
        <v>CW502CD0100BCM</v>
      </c>
      <c r="G83">
        <f>VLOOKUP(D83&amp;B83&amp;A83,分仓ST!A:E,5,0)</f>
        <v>0</v>
      </c>
      <c r="H83" t="str">
        <f>_xlfn.XLOOKUP(E83,预约送货单!F:F,预约送货单!E:E)</f>
        <v>正品</v>
      </c>
      <c r="J83" t="str">
        <f>VLOOKUP(E83,预约送货单!F:N,9,0)</f>
        <v>2024-03-19</v>
      </c>
      <c r="K83" t="str">
        <f t="shared" si="4"/>
        <v>广州</v>
      </c>
    </row>
    <row r="84" spans="1:11">
      <c r="A84" t="s">
        <v>65</v>
      </c>
      <c r="B84" s="4" t="s">
        <v>59</v>
      </c>
      <c r="C84" t="str">
        <f>_xlfn.XLOOKUP(E84,预约送货单!F:F,预约送货单!D:D)</f>
        <v>RY20240319003</v>
      </c>
      <c r="D84" t="s">
        <v>32</v>
      </c>
      <c r="E84" t="str">
        <f>_xlfn.XLOOKUP(F84,预约送货单!Z:Z,预约送货单!F:F)</f>
        <v>CW502CD0100</v>
      </c>
      <c r="F84" t="str">
        <f t="shared" si="3"/>
        <v>CW502CD0100BCS</v>
      </c>
      <c r="G84">
        <f>VLOOKUP(D84&amp;B84&amp;A84,分仓ST!A:E,5,0)</f>
        <v>1</v>
      </c>
      <c r="H84" t="str">
        <f>_xlfn.XLOOKUP(E84,预约送货单!F:F,预约送货单!E:E)</f>
        <v>正品</v>
      </c>
      <c r="J84" t="str">
        <f>VLOOKUP(E84,预约送货单!F:N,9,0)</f>
        <v>2024-03-19</v>
      </c>
      <c r="K84" t="str">
        <f t="shared" si="4"/>
        <v>广州</v>
      </c>
    </row>
    <row r="85" hidden="1" spans="1:11">
      <c r="A85" t="s">
        <v>65</v>
      </c>
      <c r="B85" s="4" t="s">
        <v>61</v>
      </c>
      <c r="C85" t="str">
        <f>_xlfn.XLOOKUP(E85,预约送货单!F:F,预约送货单!D:D)</f>
        <v>RY20240319003</v>
      </c>
      <c r="D85" t="s">
        <v>32</v>
      </c>
      <c r="E85" t="str">
        <f>_xlfn.XLOOKUP(F85,预约送货单!Z:Z,预约送货单!F:F)</f>
        <v>CW502CD0100</v>
      </c>
      <c r="F85" t="str">
        <f t="shared" si="3"/>
        <v>CW502CD0100BCXL</v>
      </c>
      <c r="G85">
        <f>VLOOKUP(D85&amp;B85&amp;A85,分仓ST!A:E,5,0)</f>
        <v>0</v>
      </c>
      <c r="H85" t="str">
        <f>_xlfn.XLOOKUP(E85,预约送货单!F:F,预约送货单!E:E)</f>
        <v>正品</v>
      </c>
      <c r="J85" t="str">
        <f>VLOOKUP(E85,预约送货单!F:N,9,0)</f>
        <v>2024-03-19</v>
      </c>
      <c r="K85" t="str">
        <f t="shared" si="4"/>
        <v>广州</v>
      </c>
    </row>
    <row r="86" spans="1:11">
      <c r="A86" t="s">
        <v>65</v>
      </c>
      <c r="B86" s="4" t="s">
        <v>57</v>
      </c>
      <c r="C86" t="str">
        <f>_xlfn.XLOOKUP(E86,预约送货单!F:F,预约送货单!D:D)</f>
        <v>RY20240319003</v>
      </c>
      <c r="D86" t="s">
        <v>44</v>
      </c>
      <c r="E86" t="str">
        <f>_xlfn.XLOOKUP(F86,预约送货单!Z:Z,预约送货单!F:F)</f>
        <v>CW502CD0100</v>
      </c>
      <c r="F86" t="str">
        <f t="shared" si="3"/>
        <v>CW502CD0100BCL</v>
      </c>
      <c r="G86">
        <f>VLOOKUP(D86&amp;B86&amp;A86,分仓ST!A:E,5,0)</f>
        <v>8</v>
      </c>
      <c r="H86" t="str">
        <f>_xlfn.XLOOKUP(E86,预约送货单!F:F,预约送货单!E:E)</f>
        <v>正品</v>
      </c>
      <c r="J86" t="str">
        <f>VLOOKUP(E86,预约送货单!F:N,9,0)</f>
        <v>2024-03-19</v>
      </c>
      <c r="K86" t="str">
        <f t="shared" si="4"/>
        <v>广州</v>
      </c>
    </row>
    <row r="87" spans="1:11">
      <c r="A87" t="s">
        <v>65</v>
      </c>
      <c r="B87" s="4" t="s">
        <v>58</v>
      </c>
      <c r="C87" t="str">
        <f>_xlfn.XLOOKUP(E87,预约送货单!F:F,预约送货单!D:D)</f>
        <v>RY20240319003</v>
      </c>
      <c r="D87" t="s">
        <v>44</v>
      </c>
      <c r="E87" t="str">
        <f>_xlfn.XLOOKUP(F87,预约送货单!Z:Z,预约送货单!F:F)</f>
        <v>CW502CD0100</v>
      </c>
      <c r="F87" t="str">
        <f t="shared" si="3"/>
        <v>CW502CD0100BCM</v>
      </c>
      <c r="G87">
        <f>VLOOKUP(D87&amp;B87&amp;A87,分仓ST!A:E,5,0)</f>
        <v>9</v>
      </c>
      <c r="H87" t="str">
        <f>_xlfn.XLOOKUP(E87,预约送货单!F:F,预约送货单!E:E)</f>
        <v>正品</v>
      </c>
      <c r="J87" t="str">
        <f>VLOOKUP(E87,预约送货单!F:N,9,0)</f>
        <v>2024-03-19</v>
      </c>
      <c r="K87" t="str">
        <f t="shared" si="4"/>
        <v>广州</v>
      </c>
    </row>
    <row r="88" spans="1:11">
      <c r="A88" t="s">
        <v>65</v>
      </c>
      <c r="B88" s="4" t="s">
        <v>59</v>
      </c>
      <c r="C88" t="str">
        <f>_xlfn.XLOOKUP(E88,预约送货单!F:F,预约送货单!D:D)</f>
        <v>RY20240319003</v>
      </c>
      <c r="D88" t="s">
        <v>44</v>
      </c>
      <c r="E88" t="str">
        <f>_xlfn.XLOOKUP(F88,预约送货单!Z:Z,预约送货单!F:F)</f>
        <v>CW502CD0100</v>
      </c>
      <c r="F88" t="str">
        <f t="shared" si="3"/>
        <v>CW502CD0100BCS</v>
      </c>
      <c r="G88">
        <f>VLOOKUP(D88&amp;B88&amp;A88,分仓ST!A:E,5,0)</f>
        <v>5</v>
      </c>
      <c r="H88" t="str">
        <f>_xlfn.XLOOKUP(E88,预约送货单!F:F,预约送货单!E:E)</f>
        <v>正品</v>
      </c>
      <c r="J88" t="str">
        <f>VLOOKUP(E88,预约送货单!F:N,9,0)</f>
        <v>2024-03-19</v>
      </c>
      <c r="K88" t="str">
        <f t="shared" si="4"/>
        <v>广州</v>
      </c>
    </row>
    <row r="89" spans="1:11">
      <c r="A89" t="s">
        <v>65</v>
      </c>
      <c r="B89" s="4" t="s">
        <v>61</v>
      </c>
      <c r="C89" t="str">
        <f>_xlfn.XLOOKUP(E89,预约送货单!F:F,预约送货单!D:D)</f>
        <v>RY20240319003</v>
      </c>
      <c r="D89" t="s">
        <v>44</v>
      </c>
      <c r="E89" t="str">
        <f>_xlfn.XLOOKUP(F89,预约送货单!Z:Z,预约送货单!F:F)</f>
        <v>CW502CD0100</v>
      </c>
      <c r="F89" t="str">
        <f t="shared" si="3"/>
        <v>CW502CD0100BCXL</v>
      </c>
      <c r="G89">
        <f>VLOOKUP(D89&amp;B89&amp;A89,分仓ST!A:E,5,0)</f>
        <v>1</v>
      </c>
      <c r="H89" t="str">
        <f>_xlfn.XLOOKUP(E89,预约送货单!F:F,预约送货单!E:E)</f>
        <v>正品</v>
      </c>
      <c r="J89" t="str">
        <f>VLOOKUP(E89,预约送货单!F:N,9,0)</f>
        <v>2024-03-19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0"/>
        <filter val="11"/>
        <filter val="15"/>
        <filter val="17"/>
        <filter val="21"/>
        <filter val="24"/>
        <filter val="29"/>
        <filter val="30"/>
        <filter val="1"/>
        <filter val="2"/>
        <filter val="3"/>
        <filter val="4"/>
        <filter val="5"/>
        <filter val="6"/>
        <filter val="47"/>
        <filter val="8"/>
        <filter val="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X17" sqref="X17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66</v>
      </c>
      <c r="B1" s="37" t="s">
        <v>67</v>
      </c>
      <c r="C1" s="36" t="s">
        <v>68</v>
      </c>
      <c r="D1" s="36" t="s">
        <v>69</v>
      </c>
      <c r="E1" s="36" t="s">
        <v>5</v>
      </c>
      <c r="F1" s="36" t="s">
        <v>70</v>
      </c>
      <c r="G1" s="36" t="s">
        <v>71</v>
      </c>
      <c r="H1" s="36" t="s">
        <v>72</v>
      </c>
      <c r="I1" s="36" t="s">
        <v>73</v>
      </c>
      <c r="J1" s="36" t="s">
        <v>6</v>
      </c>
      <c r="K1" s="36" t="s">
        <v>4</v>
      </c>
      <c r="L1" s="36" t="s">
        <v>74</v>
      </c>
      <c r="M1" s="36" t="s">
        <v>75</v>
      </c>
      <c r="N1" s="36" t="s">
        <v>7</v>
      </c>
      <c r="O1" s="36" t="s">
        <v>76</v>
      </c>
      <c r="P1" s="36" t="s">
        <v>77</v>
      </c>
      <c r="Q1" s="36" t="s">
        <v>78</v>
      </c>
      <c r="R1" s="36" t="s">
        <v>79</v>
      </c>
      <c r="S1" s="36" t="s">
        <v>80</v>
      </c>
      <c r="T1" s="36" t="s">
        <v>81</v>
      </c>
      <c r="U1" s="36" t="s">
        <v>1</v>
      </c>
      <c r="V1" s="36" t="s">
        <v>82</v>
      </c>
      <c r="W1" s="36" t="s">
        <v>83</v>
      </c>
      <c r="X1" s="36" t="s">
        <v>84</v>
      </c>
      <c r="Y1" s="36" t="s">
        <v>85</v>
      </c>
      <c r="Z1" s="36" t="s">
        <v>3</v>
      </c>
      <c r="AA1" s="36" t="s">
        <v>86</v>
      </c>
      <c r="AB1" s="36" t="s">
        <v>56</v>
      </c>
      <c r="AC1" s="36" t="s">
        <v>87</v>
      </c>
      <c r="AD1" s="36" t="s">
        <v>88</v>
      </c>
      <c r="AE1" s="36" t="s">
        <v>89</v>
      </c>
      <c r="AF1" s="36" t="s">
        <v>90</v>
      </c>
      <c r="AG1" s="36" t="s">
        <v>91</v>
      </c>
      <c r="AH1" s="36" t="s">
        <v>92</v>
      </c>
      <c r="AI1" s="36" t="s">
        <v>93</v>
      </c>
    </row>
    <row r="2" s="36" customFormat="1" ht="13" spans="1:35">
      <c r="A2" s="38">
        <f>SUMIFS(装箱指令单批量导入!E:E,装箱指令单批量导入!D:D,Z2,装箱指令单批量导入!A:A,D2)</f>
        <v>10</v>
      </c>
      <c r="B2" s="38">
        <f t="shared" ref="B2:B51" si="0">A2-K2</f>
        <v>0</v>
      </c>
      <c r="C2" s="36" t="s">
        <v>94</v>
      </c>
      <c r="D2" s="36" t="s">
        <v>15</v>
      </c>
      <c r="E2" s="36" t="s">
        <v>19</v>
      </c>
      <c r="F2" s="36" t="s">
        <v>17</v>
      </c>
      <c r="G2" s="36" t="s">
        <v>95</v>
      </c>
      <c r="H2" s="36" t="s">
        <v>96</v>
      </c>
      <c r="I2" s="36" t="s">
        <v>97</v>
      </c>
      <c r="J2" s="36" t="s">
        <v>98</v>
      </c>
      <c r="K2" s="36">
        <v>10</v>
      </c>
      <c r="L2" s="36" t="s">
        <v>99</v>
      </c>
      <c r="M2" s="36">
        <v>0</v>
      </c>
      <c r="N2" s="36" t="s">
        <v>20</v>
      </c>
      <c r="O2" s="36" t="s">
        <v>100</v>
      </c>
      <c r="P2" s="36" t="s">
        <v>19</v>
      </c>
      <c r="Q2" s="36" t="s">
        <v>101</v>
      </c>
      <c r="R2" s="36" t="s">
        <v>101</v>
      </c>
      <c r="U2" s="36" t="s">
        <v>24</v>
      </c>
      <c r="V2" s="36" t="s">
        <v>102</v>
      </c>
      <c r="W2" s="36" t="s">
        <v>103</v>
      </c>
      <c r="Z2" s="36" t="s">
        <v>18</v>
      </c>
      <c r="AA2" s="36" t="s">
        <v>104</v>
      </c>
      <c r="AB2" s="36" t="s">
        <v>57</v>
      </c>
      <c r="AC2" s="36" t="s">
        <v>105</v>
      </c>
      <c r="AD2" s="36" t="s">
        <v>106</v>
      </c>
      <c r="AE2" s="36" t="s">
        <v>106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30</v>
      </c>
      <c r="B3" s="38">
        <f t="shared" si="0"/>
        <v>0</v>
      </c>
      <c r="C3" s="36" t="s">
        <v>94</v>
      </c>
      <c r="D3" s="36" t="s">
        <v>15</v>
      </c>
      <c r="E3" s="36" t="s">
        <v>19</v>
      </c>
      <c r="F3" s="36" t="s">
        <v>17</v>
      </c>
      <c r="G3" s="36" t="s">
        <v>95</v>
      </c>
      <c r="H3" s="36" t="s">
        <v>96</v>
      </c>
      <c r="I3" s="36" t="s">
        <v>97</v>
      </c>
      <c r="J3" s="36" t="s">
        <v>98</v>
      </c>
      <c r="K3" s="36">
        <v>30</v>
      </c>
      <c r="L3" s="36" t="s">
        <v>107</v>
      </c>
      <c r="M3" s="36">
        <v>0</v>
      </c>
      <c r="N3" s="36" t="s">
        <v>20</v>
      </c>
      <c r="O3" s="36" t="s">
        <v>100</v>
      </c>
      <c r="P3" s="36" t="s">
        <v>19</v>
      </c>
      <c r="Q3" s="36" t="s">
        <v>101</v>
      </c>
      <c r="R3" s="36" t="s">
        <v>101</v>
      </c>
      <c r="U3" s="36" t="s">
        <v>24</v>
      </c>
      <c r="V3" s="36" t="s">
        <v>102</v>
      </c>
      <c r="W3" s="36" t="s">
        <v>103</v>
      </c>
      <c r="Z3" s="36" t="s">
        <v>22</v>
      </c>
      <c r="AA3" s="36" t="s">
        <v>104</v>
      </c>
      <c r="AB3" s="36" t="s">
        <v>58</v>
      </c>
      <c r="AC3" s="36" t="s">
        <v>105</v>
      </c>
      <c r="AD3" s="36" t="s">
        <v>106</v>
      </c>
      <c r="AE3" s="36" t="s">
        <v>106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58</v>
      </c>
      <c r="B4" s="38">
        <f t="shared" si="0"/>
        <v>0</v>
      </c>
      <c r="C4" s="36" t="s">
        <v>94</v>
      </c>
      <c r="D4" s="36" t="s">
        <v>15</v>
      </c>
      <c r="E4" s="36" t="s">
        <v>19</v>
      </c>
      <c r="F4" s="36" t="s">
        <v>17</v>
      </c>
      <c r="G4" s="36" t="s">
        <v>95</v>
      </c>
      <c r="H4" s="36" t="s">
        <v>96</v>
      </c>
      <c r="I4" s="36" t="s">
        <v>97</v>
      </c>
      <c r="J4" s="36" t="s">
        <v>98</v>
      </c>
      <c r="K4" s="36">
        <v>58</v>
      </c>
      <c r="L4" s="36" t="s">
        <v>108</v>
      </c>
      <c r="M4" s="36">
        <v>0</v>
      </c>
      <c r="N4" s="36" t="s">
        <v>20</v>
      </c>
      <c r="O4" s="36" t="s">
        <v>100</v>
      </c>
      <c r="P4" s="36" t="s">
        <v>19</v>
      </c>
      <c r="Q4" s="36" t="s">
        <v>101</v>
      </c>
      <c r="R4" s="36" t="s">
        <v>101</v>
      </c>
      <c r="U4" s="36" t="s">
        <v>24</v>
      </c>
      <c r="V4" s="36" t="s">
        <v>102</v>
      </c>
      <c r="W4" s="36" t="s">
        <v>103</v>
      </c>
      <c r="Z4" s="36" t="s">
        <v>23</v>
      </c>
      <c r="AA4" s="36" t="s">
        <v>104</v>
      </c>
      <c r="AB4" s="36" t="s">
        <v>59</v>
      </c>
      <c r="AC4" s="36" t="s">
        <v>105</v>
      </c>
      <c r="AD4" s="36" t="s">
        <v>106</v>
      </c>
      <c r="AE4" s="36" t="s">
        <v>106</v>
      </c>
      <c r="AF4" s="36" t="s">
        <v>20</v>
      </c>
      <c r="AI4" s="36" t="s">
        <v>20</v>
      </c>
    </row>
    <row r="5" s="36" customFormat="1" ht="13" spans="1:35">
      <c r="A5" s="38">
        <f>SUMIFS(装箱指令单批量导入!E:E,装箱指令单批量导入!D:D,Z5,装箱指令单批量导入!A:A,D5)</f>
        <v>21</v>
      </c>
      <c r="B5" s="38">
        <f t="shared" si="0"/>
        <v>0</v>
      </c>
      <c r="C5" s="36" t="s">
        <v>94</v>
      </c>
      <c r="D5" s="36" t="s">
        <v>45</v>
      </c>
      <c r="E5" s="36" t="s">
        <v>19</v>
      </c>
      <c r="F5" s="36" t="s">
        <v>46</v>
      </c>
      <c r="G5" s="36" t="s">
        <v>109</v>
      </c>
      <c r="H5" s="36" t="s">
        <v>96</v>
      </c>
      <c r="I5" s="36" t="s">
        <v>97</v>
      </c>
      <c r="J5" s="36" t="s">
        <v>110</v>
      </c>
      <c r="K5" s="36">
        <v>21</v>
      </c>
      <c r="L5" s="36" t="s">
        <v>111</v>
      </c>
      <c r="M5" s="36">
        <v>0</v>
      </c>
      <c r="N5" s="36" t="s">
        <v>20</v>
      </c>
      <c r="O5" s="36" t="s">
        <v>100</v>
      </c>
      <c r="P5" s="36" t="s">
        <v>19</v>
      </c>
      <c r="Q5" s="36" t="s">
        <v>112</v>
      </c>
      <c r="R5" s="36" t="s">
        <v>112</v>
      </c>
      <c r="U5" s="36" t="s">
        <v>24</v>
      </c>
      <c r="V5" s="36" t="s">
        <v>102</v>
      </c>
      <c r="W5" s="36" t="s">
        <v>113</v>
      </c>
      <c r="Z5" s="36" t="s">
        <v>47</v>
      </c>
      <c r="AA5" s="36" t="s">
        <v>114</v>
      </c>
      <c r="AB5" s="36" t="s">
        <v>57</v>
      </c>
      <c r="AD5" s="36" t="s">
        <v>106</v>
      </c>
      <c r="AE5" s="36" t="s">
        <v>106</v>
      </c>
      <c r="AF5" s="36" t="s">
        <v>20</v>
      </c>
      <c r="AI5" s="36" t="s">
        <v>20</v>
      </c>
    </row>
    <row r="6" s="36" customFormat="1" ht="13" spans="1:35">
      <c r="A6" s="38">
        <f>SUMIFS(装箱指令单批量导入!E:E,装箱指令单批量导入!D:D,Z6,装箱指令单批量导入!A:A,D6)</f>
        <v>33</v>
      </c>
      <c r="B6" s="38">
        <f t="shared" si="0"/>
        <v>0</v>
      </c>
      <c r="C6" s="36" t="s">
        <v>94</v>
      </c>
      <c r="D6" s="36" t="s">
        <v>45</v>
      </c>
      <c r="E6" s="36" t="s">
        <v>19</v>
      </c>
      <c r="F6" s="36" t="s">
        <v>46</v>
      </c>
      <c r="G6" s="36" t="s">
        <v>109</v>
      </c>
      <c r="H6" s="36" t="s">
        <v>96</v>
      </c>
      <c r="I6" s="36" t="s">
        <v>97</v>
      </c>
      <c r="J6" s="36" t="s">
        <v>110</v>
      </c>
      <c r="K6" s="36">
        <v>33</v>
      </c>
      <c r="L6" s="36" t="s">
        <v>115</v>
      </c>
      <c r="M6" s="36">
        <v>0</v>
      </c>
      <c r="N6" s="36" t="s">
        <v>20</v>
      </c>
      <c r="O6" s="36" t="s">
        <v>100</v>
      </c>
      <c r="P6" s="36" t="s">
        <v>19</v>
      </c>
      <c r="Q6" s="36" t="s">
        <v>112</v>
      </c>
      <c r="R6" s="36" t="s">
        <v>112</v>
      </c>
      <c r="U6" s="36" t="s">
        <v>24</v>
      </c>
      <c r="V6" s="36" t="s">
        <v>102</v>
      </c>
      <c r="W6" s="36" t="s">
        <v>113</v>
      </c>
      <c r="Z6" s="36" t="s">
        <v>48</v>
      </c>
      <c r="AA6" s="36" t="s">
        <v>114</v>
      </c>
      <c r="AB6" s="36" t="s">
        <v>58</v>
      </c>
      <c r="AD6" s="36" t="s">
        <v>106</v>
      </c>
      <c r="AE6" s="36" t="s">
        <v>106</v>
      </c>
      <c r="AF6" s="36" t="s">
        <v>20</v>
      </c>
      <c r="AI6" s="36" t="s">
        <v>20</v>
      </c>
    </row>
    <row r="7" s="36" customFormat="1" ht="13" spans="1:35">
      <c r="A7" s="38">
        <f>SUMIFS(装箱指令单批量导入!E:E,装箱指令单批量导入!D:D,Z7,装箱指令单批量导入!A:A,D7)</f>
        <v>21</v>
      </c>
      <c r="B7" s="38">
        <f t="shared" si="0"/>
        <v>0</v>
      </c>
      <c r="C7" s="36" t="s">
        <v>94</v>
      </c>
      <c r="D7" s="36" t="s">
        <v>45</v>
      </c>
      <c r="E7" s="36" t="s">
        <v>19</v>
      </c>
      <c r="F7" s="36" t="s">
        <v>46</v>
      </c>
      <c r="G7" s="36" t="s">
        <v>109</v>
      </c>
      <c r="H7" s="36" t="s">
        <v>96</v>
      </c>
      <c r="I7" s="36" t="s">
        <v>97</v>
      </c>
      <c r="J7" s="36" t="s">
        <v>110</v>
      </c>
      <c r="K7" s="36">
        <v>21</v>
      </c>
      <c r="L7" s="36" t="s">
        <v>111</v>
      </c>
      <c r="M7" s="36">
        <v>0</v>
      </c>
      <c r="N7" s="36" t="s">
        <v>20</v>
      </c>
      <c r="O7" s="36" t="s">
        <v>100</v>
      </c>
      <c r="P7" s="36" t="s">
        <v>19</v>
      </c>
      <c r="Q7" s="36" t="s">
        <v>112</v>
      </c>
      <c r="R7" s="36" t="s">
        <v>112</v>
      </c>
      <c r="U7" s="36" t="s">
        <v>24</v>
      </c>
      <c r="V7" s="36" t="s">
        <v>102</v>
      </c>
      <c r="W7" s="36" t="s">
        <v>113</v>
      </c>
      <c r="Z7" s="36" t="s">
        <v>49</v>
      </c>
      <c r="AA7" s="36" t="s">
        <v>114</v>
      </c>
      <c r="AB7" s="36" t="s">
        <v>59</v>
      </c>
      <c r="AD7" s="36" t="s">
        <v>106</v>
      </c>
      <c r="AE7" s="36" t="s">
        <v>106</v>
      </c>
      <c r="AF7" s="36" t="s">
        <v>20</v>
      </c>
      <c r="AI7" s="36" t="s">
        <v>20</v>
      </c>
    </row>
    <row r="8" s="36" customFormat="1" ht="13" spans="1:35">
      <c r="A8" s="38">
        <f>SUMIFS(装箱指令单批量导入!E:E,装箱指令单批量导入!D:D,Z8,装箱指令单批量导入!A:A,D8)</f>
        <v>11</v>
      </c>
      <c r="B8" s="38">
        <f t="shared" si="0"/>
        <v>0</v>
      </c>
      <c r="C8" s="36" t="s">
        <v>94</v>
      </c>
      <c r="D8" s="36" t="s">
        <v>45</v>
      </c>
      <c r="E8" s="36" t="s">
        <v>19</v>
      </c>
      <c r="F8" s="36" t="s">
        <v>46</v>
      </c>
      <c r="G8" s="36" t="s">
        <v>109</v>
      </c>
      <c r="H8" s="36" t="s">
        <v>96</v>
      </c>
      <c r="I8" s="36" t="s">
        <v>97</v>
      </c>
      <c r="J8" s="36" t="s">
        <v>110</v>
      </c>
      <c r="K8" s="36">
        <v>11</v>
      </c>
      <c r="L8" s="36" t="s">
        <v>116</v>
      </c>
      <c r="M8" s="36">
        <v>0</v>
      </c>
      <c r="N8" s="36" t="s">
        <v>20</v>
      </c>
      <c r="O8" s="36" t="s">
        <v>100</v>
      </c>
      <c r="P8" s="36" t="s">
        <v>19</v>
      </c>
      <c r="Q8" s="36" t="s">
        <v>112</v>
      </c>
      <c r="R8" s="36" t="s">
        <v>112</v>
      </c>
      <c r="U8" s="36" t="s">
        <v>24</v>
      </c>
      <c r="V8" s="36" t="s">
        <v>102</v>
      </c>
      <c r="W8" s="36" t="s">
        <v>113</v>
      </c>
      <c r="Z8" s="36" t="s">
        <v>50</v>
      </c>
      <c r="AA8" s="36" t="s">
        <v>114</v>
      </c>
      <c r="AB8" s="36" t="s">
        <v>61</v>
      </c>
      <c r="AD8" s="36" t="s">
        <v>106</v>
      </c>
      <c r="AE8" s="36" t="s">
        <v>106</v>
      </c>
      <c r="AF8" s="36" t="s">
        <v>20</v>
      </c>
      <c r="AI8" s="36" t="s">
        <v>20</v>
      </c>
    </row>
    <row r="9" spans="1:35">
      <c r="A9" s="38">
        <f>SUMIFS(装箱指令单批量导入!E:E,装箱指令单批量导入!D:D,Z9,装箱指令单批量导入!A:A,D9)</f>
        <v>14</v>
      </c>
      <c r="B9" s="38">
        <f t="shared" si="0"/>
        <v>0</v>
      </c>
      <c r="C9" s="36" t="s">
        <v>94</v>
      </c>
      <c r="D9" s="36" t="s">
        <v>37</v>
      </c>
      <c r="E9" s="36" t="s">
        <v>19</v>
      </c>
      <c r="F9" s="36" t="s">
        <v>38</v>
      </c>
      <c r="G9" s="36" t="s">
        <v>117</v>
      </c>
      <c r="H9" s="36" t="s">
        <v>96</v>
      </c>
      <c r="I9" s="36" t="s">
        <v>97</v>
      </c>
      <c r="J9" s="36" t="s">
        <v>118</v>
      </c>
      <c r="K9" s="36">
        <v>14</v>
      </c>
      <c r="L9" s="36" t="s">
        <v>119</v>
      </c>
      <c r="M9" s="36">
        <v>0</v>
      </c>
      <c r="N9" s="36" t="s">
        <v>20</v>
      </c>
      <c r="O9" s="36" t="s">
        <v>100</v>
      </c>
      <c r="P9" s="36" t="s">
        <v>19</v>
      </c>
      <c r="Q9" s="36" t="s">
        <v>120</v>
      </c>
      <c r="R9" s="36" t="s">
        <v>120</v>
      </c>
      <c r="S9" s="36"/>
      <c r="T9" s="36"/>
      <c r="U9" s="36" t="s">
        <v>24</v>
      </c>
      <c r="V9" s="36" t="s">
        <v>102</v>
      </c>
      <c r="W9" s="36" t="s">
        <v>113</v>
      </c>
      <c r="X9" s="36"/>
      <c r="Y9" s="36"/>
      <c r="Z9" s="36" t="s">
        <v>39</v>
      </c>
      <c r="AA9" s="36" t="s">
        <v>121</v>
      </c>
      <c r="AB9" s="36" t="s">
        <v>57</v>
      </c>
      <c r="AC9" s="36" t="s">
        <v>122</v>
      </c>
      <c r="AD9" s="36" t="s">
        <v>106</v>
      </c>
      <c r="AE9" s="36" t="s">
        <v>106</v>
      </c>
      <c r="AF9" s="36" t="s">
        <v>20</v>
      </c>
      <c r="AG9" s="36"/>
      <c r="AH9" s="36"/>
      <c r="AI9" s="36" t="s">
        <v>20</v>
      </c>
    </row>
    <row r="10" spans="1:35">
      <c r="A10" s="38">
        <f>SUMIFS(装箱指令单批量导入!E:E,装箱指令单批量导入!D:D,Z10,装箱指令单批量导入!A:A,D10)</f>
        <v>46</v>
      </c>
      <c r="B10" s="38">
        <f t="shared" si="0"/>
        <v>0</v>
      </c>
      <c r="C10" s="36" t="s">
        <v>94</v>
      </c>
      <c r="D10" s="36" t="s">
        <v>37</v>
      </c>
      <c r="E10" s="36" t="s">
        <v>19</v>
      </c>
      <c r="F10" s="36" t="s">
        <v>38</v>
      </c>
      <c r="G10" s="36" t="s">
        <v>117</v>
      </c>
      <c r="H10" s="36" t="s">
        <v>96</v>
      </c>
      <c r="I10" s="36" t="s">
        <v>97</v>
      </c>
      <c r="J10" s="36" t="s">
        <v>118</v>
      </c>
      <c r="K10" s="36">
        <v>46</v>
      </c>
      <c r="L10" s="36" t="s">
        <v>123</v>
      </c>
      <c r="M10" s="36">
        <v>0</v>
      </c>
      <c r="N10" s="36" t="s">
        <v>20</v>
      </c>
      <c r="O10" s="36" t="s">
        <v>100</v>
      </c>
      <c r="P10" s="36" t="s">
        <v>19</v>
      </c>
      <c r="Q10" s="36" t="s">
        <v>120</v>
      </c>
      <c r="R10" s="36" t="s">
        <v>120</v>
      </c>
      <c r="S10" s="36"/>
      <c r="T10" s="36"/>
      <c r="U10" s="36" t="s">
        <v>24</v>
      </c>
      <c r="V10" s="36" t="s">
        <v>102</v>
      </c>
      <c r="W10" s="36" t="s">
        <v>113</v>
      </c>
      <c r="X10" s="36"/>
      <c r="Y10" s="36"/>
      <c r="Z10" s="36" t="s">
        <v>40</v>
      </c>
      <c r="AA10" s="36" t="s">
        <v>121</v>
      </c>
      <c r="AB10" s="36" t="s">
        <v>58</v>
      </c>
      <c r="AC10" s="36" t="s">
        <v>122</v>
      </c>
      <c r="AD10" s="36" t="s">
        <v>106</v>
      </c>
      <c r="AE10" s="36" t="s">
        <v>106</v>
      </c>
      <c r="AF10" s="36" t="s">
        <v>20</v>
      </c>
      <c r="AG10" s="36"/>
      <c r="AH10" s="36"/>
      <c r="AI10" s="36" t="s">
        <v>20</v>
      </c>
    </row>
    <row r="11" spans="1:35">
      <c r="A11" s="38">
        <f>SUMIFS(装箱指令单批量导入!E:E,装箱指令单批量导入!D:D,Z11,装箱指令单批量导入!A:A,D11)</f>
        <v>46</v>
      </c>
      <c r="B11" s="38">
        <f t="shared" si="0"/>
        <v>0</v>
      </c>
      <c r="C11" s="36" t="s">
        <v>94</v>
      </c>
      <c r="D11" s="36" t="s">
        <v>37</v>
      </c>
      <c r="E11" s="36" t="s">
        <v>19</v>
      </c>
      <c r="F11" s="36" t="s">
        <v>38</v>
      </c>
      <c r="G11" s="36" t="s">
        <v>117</v>
      </c>
      <c r="H11" s="36" t="s">
        <v>96</v>
      </c>
      <c r="I11" s="36" t="s">
        <v>97</v>
      </c>
      <c r="J11" s="36" t="s">
        <v>118</v>
      </c>
      <c r="K11" s="36">
        <v>46</v>
      </c>
      <c r="L11" s="36" t="s">
        <v>123</v>
      </c>
      <c r="M11" s="36">
        <v>0</v>
      </c>
      <c r="N11" s="36" t="s">
        <v>20</v>
      </c>
      <c r="O11" s="36" t="s">
        <v>100</v>
      </c>
      <c r="P11" s="36" t="s">
        <v>19</v>
      </c>
      <c r="Q11" s="36" t="s">
        <v>120</v>
      </c>
      <c r="R11" s="36" t="s">
        <v>120</v>
      </c>
      <c r="S11" s="36"/>
      <c r="T11" s="36"/>
      <c r="U11" s="36" t="s">
        <v>24</v>
      </c>
      <c r="V11" s="36" t="s">
        <v>102</v>
      </c>
      <c r="W11" s="36" t="s">
        <v>113</v>
      </c>
      <c r="X11" s="36"/>
      <c r="Y11" s="36"/>
      <c r="Z11" s="36" t="s">
        <v>41</v>
      </c>
      <c r="AA11" s="36" t="s">
        <v>121</v>
      </c>
      <c r="AB11" s="36" t="s">
        <v>59</v>
      </c>
      <c r="AC11" s="36" t="s">
        <v>122</v>
      </c>
      <c r="AD11" s="36" t="s">
        <v>106</v>
      </c>
      <c r="AE11" s="36" t="s">
        <v>106</v>
      </c>
      <c r="AF11" s="36" t="s">
        <v>20</v>
      </c>
      <c r="AG11" s="36"/>
      <c r="AH11" s="36"/>
      <c r="AI11" s="36" t="s">
        <v>20</v>
      </c>
    </row>
    <row r="12" spans="1:35">
      <c r="A12" s="38">
        <f>SUMIFS(装箱指令单批量导入!E:E,装箱指令单批量导入!D:D,Z12,装箱指令单批量导入!A:A,D12)</f>
        <v>14</v>
      </c>
      <c r="B12" s="38">
        <f t="shared" si="0"/>
        <v>0</v>
      </c>
      <c r="C12" s="36" t="s">
        <v>94</v>
      </c>
      <c r="D12" s="36" t="s">
        <v>37</v>
      </c>
      <c r="E12" s="36" t="s">
        <v>19</v>
      </c>
      <c r="F12" s="36" t="s">
        <v>38</v>
      </c>
      <c r="G12" s="36" t="s">
        <v>117</v>
      </c>
      <c r="H12" s="36" t="s">
        <v>96</v>
      </c>
      <c r="I12" s="36" t="s">
        <v>97</v>
      </c>
      <c r="J12" s="36" t="s">
        <v>118</v>
      </c>
      <c r="K12" s="36">
        <v>14</v>
      </c>
      <c r="L12" s="36" t="s">
        <v>119</v>
      </c>
      <c r="M12" s="36">
        <v>0</v>
      </c>
      <c r="N12" s="36" t="s">
        <v>20</v>
      </c>
      <c r="O12" s="36" t="s">
        <v>100</v>
      </c>
      <c r="P12" s="36" t="s">
        <v>19</v>
      </c>
      <c r="Q12" s="36" t="s">
        <v>120</v>
      </c>
      <c r="R12" s="36" t="s">
        <v>120</v>
      </c>
      <c r="S12" s="36"/>
      <c r="T12" s="36"/>
      <c r="U12" s="36" t="s">
        <v>24</v>
      </c>
      <c r="V12" s="36" t="s">
        <v>102</v>
      </c>
      <c r="W12" s="36" t="s">
        <v>113</v>
      </c>
      <c r="X12" s="36"/>
      <c r="Y12" s="36"/>
      <c r="Z12" s="36" t="s">
        <v>42</v>
      </c>
      <c r="AA12" s="36" t="s">
        <v>121</v>
      </c>
      <c r="AB12" s="36" t="s">
        <v>64</v>
      </c>
      <c r="AC12" s="36" t="s">
        <v>122</v>
      </c>
      <c r="AD12" s="36" t="s">
        <v>106</v>
      </c>
      <c r="AE12" s="36" t="s">
        <v>106</v>
      </c>
      <c r="AF12" s="36" t="s">
        <v>20</v>
      </c>
      <c r="AG12" s="36"/>
      <c r="AH12" s="36"/>
      <c r="AI12" s="36" t="s">
        <v>20</v>
      </c>
    </row>
    <row r="13" spans="1:35">
      <c r="A13" s="38">
        <f>SUMIFS(装箱指令单批量导入!E:E,装箱指令单批量导入!D:D,Z13,装箱指令单批量导入!A:A,D13)</f>
        <v>17</v>
      </c>
      <c r="B13" s="38">
        <f t="shared" si="0"/>
        <v>0</v>
      </c>
      <c r="C13" s="36" t="s">
        <v>94</v>
      </c>
      <c r="D13" s="36" t="s">
        <v>26</v>
      </c>
      <c r="E13" s="36" t="s">
        <v>19</v>
      </c>
      <c r="F13" s="36" t="s">
        <v>27</v>
      </c>
      <c r="G13" s="36" t="s">
        <v>124</v>
      </c>
      <c r="H13" s="36" t="s">
        <v>96</v>
      </c>
      <c r="I13" s="36" t="s">
        <v>97</v>
      </c>
      <c r="J13" s="36" t="s">
        <v>125</v>
      </c>
      <c r="K13" s="36">
        <v>17</v>
      </c>
      <c r="L13" s="36" t="s">
        <v>126</v>
      </c>
      <c r="M13" s="36">
        <v>0</v>
      </c>
      <c r="N13" s="36" t="s">
        <v>20</v>
      </c>
      <c r="O13" s="36" t="s">
        <v>100</v>
      </c>
      <c r="P13" s="36" t="s">
        <v>19</v>
      </c>
      <c r="Q13" s="36" t="s">
        <v>127</v>
      </c>
      <c r="R13" s="36" t="s">
        <v>127</v>
      </c>
      <c r="S13" s="36"/>
      <c r="T13" s="36"/>
      <c r="U13" s="36" t="s">
        <v>24</v>
      </c>
      <c r="V13" s="36" t="s">
        <v>102</v>
      </c>
      <c r="W13" s="36" t="s">
        <v>128</v>
      </c>
      <c r="X13" s="36"/>
      <c r="Y13" s="36"/>
      <c r="Z13" s="36" t="s">
        <v>28</v>
      </c>
      <c r="AA13" s="36" t="s">
        <v>129</v>
      </c>
      <c r="AB13" s="36" t="s">
        <v>57</v>
      </c>
      <c r="AC13" s="36"/>
      <c r="AD13" s="36" t="s">
        <v>106</v>
      </c>
      <c r="AE13" s="36" t="s">
        <v>106</v>
      </c>
      <c r="AF13" s="36" t="s">
        <v>20</v>
      </c>
      <c r="AG13" s="36"/>
      <c r="AH13" s="36"/>
      <c r="AI13" s="36" t="s">
        <v>20</v>
      </c>
    </row>
    <row r="14" spans="1:35">
      <c r="A14" s="38">
        <f>SUMIFS(装箱指令单批量导入!E:E,装箱指令单批量导入!D:D,Z14,装箱指令单批量导入!A:A,D14)</f>
        <v>17</v>
      </c>
      <c r="B14" s="38">
        <f t="shared" si="0"/>
        <v>0</v>
      </c>
      <c r="C14" s="36" t="s">
        <v>94</v>
      </c>
      <c r="D14" s="36" t="s">
        <v>26</v>
      </c>
      <c r="E14" s="36" t="s">
        <v>19</v>
      </c>
      <c r="F14" s="36" t="s">
        <v>27</v>
      </c>
      <c r="G14" s="36" t="s">
        <v>124</v>
      </c>
      <c r="H14" s="36" t="s">
        <v>96</v>
      </c>
      <c r="I14" s="36" t="s">
        <v>97</v>
      </c>
      <c r="J14" s="36" t="s">
        <v>125</v>
      </c>
      <c r="K14" s="36">
        <v>17</v>
      </c>
      <c r="L14" s="36" t="s">
        <v>126</v>
      </c>
      <c r="M14" s="36">
        <v>0</v>
      </c>
      <c r="N14" s="36" t="s">
        <v>20</v>
      </c>
      <c r="O14" s="36" t="s">
        <v>100</v>
      </c>
      <c r="P14" s="36" t="s">
        <v>19</v>
      </c>
      <c r="Q14" s="36" t="s">
        <v>127</v>
      </c>
      <c r="R14" s="36" t="s">
        <v>127</v>
      </c>
      <c r="S14" s="36"/>
      <c r="T14" s="36"/>
      <c r="U14" s="36" t="s">
        <v>24</v>
      </c>
      <c r="V14" s="36" t="s">
        <v>102</v>
      </c>
      <c r="W14" s="36" t="s">
        <v>128</v>
      </c>
      <c r="X14" s="36"/>
      <c r="Y14" s="36"/>
      <c r="Z14" s="36" t="s">
        <v>29</v>
      </c>
      <c r="AA14" s="36" t="s">
        <v>129</v>
      </c>
      <c r="AB14" s="36" t="s">
        <v>58</v>
      </c>
      <c r="AC14" s="36"/>
      <c r="AD14" s="36" t="s">
        <v>106</v>
      </c>
      <c r="AE14" s="36" t="s">
        <v>106</v>
      </c>
      <c r="AF14" s="36" t="s">
        <v>20</v>
      </c>
      <c r="AG14" s="36"/>
      <c r="AH14" s="36"/>
      <c r="AI14" s="36" t="s">
        <v>20</v>
      </c>
    </row>
    <row r="15" spans="1:35">
      <c r="A15" s="38">
        <f>SUMIFS(装箱指令单批量导入!E:E,装箱指令单批量导入!D:D,Z15,装箱指令单批量导入!A:A,D15)</f>
        <v>10</v>
      </c>
      <c r="B15" s="38">
        <f t="shared" si="0"/>
        <v>0</v>
      </c>
      <c r="C15" s="36" t="s">
        <v>94</v>
      </c>
      <c r="D15" s="36" t="s">
        <v>26</v>
      </c>
      <c r="E15" s="36" t="s">
        <v>19</v>
      </c>
      <c r="F15" s="36" t="s">
        <v>27</v>
      </c>
      <c r="G15" s="36" t="s">
        <v>124</v>
      </c>
      <c r="H15" s="36" t="s">
        <v>96</v>
      </c>
      <c r="I15" s="36" t="s">
        <v>97</v>
      </c>
      <c r="J15" s="36" t="s">
        <v>125</v>
      </c>
      <c r="K15" s="36">
        <v>10</v>
      </c>
      <c r="L15" s="36" t="s">
        <v>130</v>
      </c>
      <c r="M15" s="36">
        <v>0</v>
      </c>
      <c r="N15" s="36" t="s">
        <v>20</v>
      </c>
      <c r="O15" s="36" t="s">
        <v>100</v>
      </c>
      <c r="P15" s="36" t="s">
        <v>19</v>
      </c>
      <c r="Q15" s="36" t="s">
        <v>127</v>
      </c>
      <c r="R15" s="36" t="s">
        <v>127</v>
      </c>
      <c r="S15" s="36"/>
      <c r="T15" s="36"/>
      <c r="U15" s="36" t="s">
        <v>24</v>
      </c>
      <c r="V15" s="36" t="s">
        <v>102</v>
      </c>
      <c r="W15" s="36" t="s">
        <v>128</v>
      </c>
      <c r="X15" s="36"/>
      <c r="Y15" s="36"/>
      <c r="Z15" s="36" t="s">
        <v>30</v>
      </c>
      <c r="AA15" s="36" t="s">
        <v>129</v>
      </c>
      <c r="AB15" s="36" t="s">
        <v>59</v>
      </c>
      <c r="AC15" s="36"/>
      <c r="AD15" s="36" t="s">
        <v>106</v>
      </c>
      <c r="AE15" s="36" t="s">
        <v>106</v>
      </c>
      <c r="AF15" s="36" t="s">
        <v>20</v>
      </c>
      <c r="AG15" s="36"/>
      <c r="AH15" s="36"/>
      <c r="AI15" s="36" t="s">
        <v>20</v>
      </c>
    </row>
    <row r="16" spans="1:35">
      <c r="A16" s="38">
        <f>SUMIFS(装箱指令单批量导入!E:E,装箱指令单批量导入!D:D,Z16,装箱指令单批量导入!A:A,D16)</f>
        <v>10</v>
      </c>
      <c r="B16" s="38">
        <f t="shared" si="0"/>
        <v>0</v>
      </c>
      <c r="C16" s="36" t="s">
        <v>94</v>
      </c>
      <c r="D16" s="36" t="s">
        <v>26</v>
      </c>
      <c r="E16" s="36" t="s">
        <v>19</v>
      </c>
      <c r="F16" s="36" t="s">
        <v>27</v>
      </c>
      <c r="G16" s="36" t="s">
        <v>124</v>
      </c>
      <c r="H16" s="36" t="s">
        <v>96</v>
      </c>
      <c r="I16" s="36" t="s">
        <v>97</v>
      </c>
      <c r="J16" s="36" t="s">
        <v>125</v>
      </c>
      <c r="K16" s="36">
        <v>10</v>
      </c>
      <c r="L16" s="36" t="s">
        <v>130</v>
      </c>
      <c r="M16" s="36">
        <v>0</v>
      </c>
      <c r="N16" s="36" t="s">
        <v>20</v>
      </c>
      <c r="O16" s="36" t="s">
        <v>100</v>
      </c>
      <c r="P16" s="36" t="s">
        <v>19</v>
      </c>
      <c r="Q16" s="36" t="s">
        <v>127</v>
      </c>
      <c r="R16" s="36" t="s">
        <v>127</v>
      </c>
      <c r="S16" s="36"/>
      <c r="T16" s="36"/>
      <c r="U16" s="36" t="s">
        <v>24</v>
      </c>
      <c r="V16" s="36" t="s">
        <v>102</v>
      </c>
      <c r="W16" s="36" t="s">
        <v>128</v>
      </c>
      <c r="X16" s="36"/>
      <c r="Y16" s="36"/>
      <c r="Z16" s="36" t="s">
        <v>31</v>
      </c>
      <c r="AA16" s="36" t="s">
        <v>129</v>
      </c>
      <c r="AB16" s="36" t="s">
        <v>61</v>
      </c>
      <c r="AC16" s="36"/>
      <c r="AD16" s="36" t="s">
        <v>106</v>
      </c>
      <c r="AE16" s="36" t="s">
        <v>106</v>
      </c>
      <c r="AF16" s="36" t="s">
        <v>20</v>
      </c>
      <c r="AG16" s="36"/>
      <c r="AH16" s="36"/>
      <c r="AI16" s="36" t="s">
        <v>20</v>
      </c>
    </row>
    <row r="17" spans="1:35">
      <c r="A17" s="38">
        <f>SUMIFS(装箱指令单批量导入!E:E,装箱指令单批量导入!D:D,Z17,装箱指令单批量导入!A:A,D17)</f>
        <v>19</v>
      </c>
      <c r="B17" s="38">
        <f t="shared" si="0"/>
        <v>0</v>
      </c>
      <c r="C17" s="36" t="s">
        <v>94</v>
      </c>
      <c r="D17" s="36" t="s">
        <v>26</v>
      </c>
      <c r="E17" s="36" t="s">
        <v>19</v>
      </c>
      <c r="F17" s="36" t="s">
        <v>27</v>
      </c>
      <c r="G17" s="36" t="s">
        <v>124</v>
      </c>
      <c r="H17" s="36" t="s">
        <v>96</v>
      </c>
      <c r="I17" s="36" t="s">
        <v>97</v>
      </c>
      <c r="J17" s="36" t="s">
        <v>125</v>
      </c>
      <c r="K17" s="36">
        <v>19</v>
      </c>
      <c r="L17" s="36" t="s">
        <v>131</v>
      </c>
      <c r="M17" s="36">
        <v>0</v>
      </c>
      <c r="N17" s="36" t="s">
        <v>20</v>
      </c>
      <c r="O17" s="36" t="s">
        <v>100</v>
      </c>
      <c r="P17" s="36" t="s">
        <v>19</v>
      </c>
      <c r="Q17" s="36" t="s">
        <v>127</v>
      </c>
      <c r="R17" s="36" t="s">
        <v>127</v>
      </c>
      <c r="S17" s="36"/>
      <c r="T17" s="36"/>
      <c r="U17" s="36" t="s">
        <v>24</v>
      </c>
      <c r="V17" s="36" t="s">
        <v>102</v>
      </c>
      <c r="W17" s="36" t="s">
        <v>128</v>
      </c>
      <c r="X17" s="36"/>
      <c r="Y17" s="36"/>
      <c r="Z17" s="36" t="s">
        <v>33</v>
      </c>
      <c r="AA17" s="36" t="s">
        <v>132</v>
      </c>
      <c r="AB17" s="36" t="s">
        <v>57</v>
      </c>
      <c r="AC17" s="36"/>
      <c r="AD17" s="36" t="s">
        <v>106</v>
      </c>
      <c r="AE17" s="36" t="s">
        <v>106</v>
      </c>
      <c r="AF17" s="36" t="s">
        <v>20</v>
      </c>
      <c r="AG17" s="36"/>
      <c r="AH17" s="36"/>
      <c r="AI17" s="36" t="s">
        <v>20</v>
      </c>
    </row>
    <row r="18" spans="1:35">
      <c r="A18" s="38">
        <f>SUMIFS(装箱指令单批量导入!E:E,装箱指令单批量导入!D:D,Z18,装箱指令单批量导入!A:A,D18)</f>
        <v>23</v>
      </c>
      <c r="B18" s="38">
        <f t="shared" si="0"/>
        <v>0</v>
      </c>
      <c r="C18" s="36" t="s">
        <v>94</v>
      </c>
      <c r="D18" s="36" t="s">
        <v>26</v>
      </c>
      <c r="E18" s="36" t="s">
        <v>19</v>
      </c>
      <c r="F18" s="36" t="s">
        <v>27</v>
      </c>
      <c r="G18" s="36" t="s">
        <v>124</v>
      </c>
      <c r="H18" s="36" t="s">
        <v>96</v>
      </c>
      <c r="I18" s="36" t="s">
        <v>97</v>
      </c>
      <c r="J18" s="36" t="s">
        <v>125</v>
      </c>
      <c r="K18" s="36">
        <v>23</v>
      </c>
      <c r="L18" s="36" t="s">
        <v>133</v>
      </c>
      <c r="M18" s="36">
        <v>0</v>
      </c>
      <c r="N18" s="36" t="s">
        <v>20</v>
      </c>
      <c r="O18" s="36" t="s">
        <v>100</v>
      </c>
      <c r="P18" s="36" t="s">
        <v>19</v>
      </c>
      <c r="Q18" s="36" t="s">
        <v>127</v>
      </c>
      <c r="R18" s="36" t="s">
        <v>127</v>
      </c>
      <c r="S18" s="36"/>
      <c r="T18" s="36"/>
      <c r="U18" s="36" t="s">
        <v>24</v>
      </c>
      <c r="V18" s="36" t="s">
        <v>102</v>
      </c>
      <c r="W18" s="36" t="s">
        <v>128</v>
      </c>
      <c r="X18" s="36"/>
      <c r="Y18" s="36"/>
      <c r="Z18" s="36" t="s">
        <v>34</v>
      </c>
      <c r="AA18" s="36" t="s">
        <v>132</v>
      </c>
      <c r="AB18" s="36" t="s">
        <v>58</v>
      </c>
      <c r="AC18" s="36"/>
      <c r="AD18" s="36" t="s">
        <v>106</v>
      </c>
      <c r="AE18" s="36" t="s">
        <v>106</v>
      </c>
      <c r="AF18" s="36" t="s">
        <v>20</v>
      </c>
      <c r="AG18" s="36"/>
      <c r="AH18" s="36"/>
      <c r="AI18" s="36" t="s">
        <v>20</v>
      </c>
    </row>
    <row r="19" spans="1:35">
      <c r="A19" s="38">
        <f>SUMIFS(装箱指令单批量导入!E:E,装箱指令单批量导入!D:D,Z19,装箱指令单批量导入!A:A,D19)</f>
        <v>11</v>
      </c>
      <c r="B19" s="38">
        <f t="shared" si="0"/>
        <v>0</v>
      </c>
      <c r="C19" s="36" t="s">
        <v>94</v>
      </c>
      <c r="D19" s="36" t="s">
        <v>26</v>
      </c>
      <c r="E19" s="36" t="s">
        <v>19</v>
      </c>
      <c r="F19" s="36" t="s">
        <v>27</v>
      </c>
      <c r="G19" s="36" t="s">
        <v>124</v>
      </c>
      <c r="H19" s="36" t="s">
        <v>96</v>
      </c>
      <c r="I19" s="36" t="s">
        <v>97</v>
      </c>
      <c r="J19" s="36" t="s">
        <v>125</v>
      </c>
      <c r="K19" s="36">
        <v>11</v>
      </c>
      <c r="L19" s="36" t="s">
        <v>134</v>
      </c>
      <c r="M19" s="36">
        <v>0</v>
      </c>
      <c r="N19" s="36" t="s">
        <v>20</v>
      </c>
      <c r="O19" s="36" t="s">
        <v>100</v>
      </c>
      <c r="P19" s="36" t="s">
        <v>19</v>
      </c>
      <c r="Q19" s="36" t="s">
        <v>127</v>
      </c>
      <c r="R19" s="36" t="s">
        <v>127</v>
      </c>
      <c r="S19" s="36"/>
      <c r="T19" s="36"/>
      <c r="U19" s="36" t="s">
        <v>24</v>
      </c>
      <c r="V19" s="36" t="s">
        <v>102</v>
      </c>
      <c r="W19" s="36" t="s">
        <v>128</v>
      </c>
      <c r="X19" s="36"/>
      <c r="Y19" s="36"/>
      <c r="Z19" s="36" t="s">
        <v>35</v>
      </c>
      <c r="AA19" s="36" t="s">
        <v>132</v>
      </c>
      <c r="AB19" s="36" t="s">
        <v>59</v>
      </c>
      <c r="AC19" s="36"/>
      <c r="AD19" s="36" t="s">
        <v>106</v>
      </c>
      <c r="AE19" s="36" t="s">
        <v>106</v>
      </c>
      <c r="AF19" s="36" t="s">
        <v>20</v>
      </c>
      <c r="AG19" s="36"/>
      <c r="AH19" s="36"/>
      <c r="AI19" s="36" t="s">
        <v>20</v>
      </c>
    </row>
    <row r="20" spans="1:35">
      <c r="A20" s="38">
        <f>SUMIFS(装箱指令单批量导入!E:E,装箱指令单批量导入!D:D,Z20,装箱指令单批量导入!A:A,D20)</f>
        <v>5</v>
      </c>
      <c r="B20" s="38">
        <f t="shared" si="0"/>
        <v>0</v>
      </c>
      <c r="C20" s="36" t="s">
        <v>94</v>
      </c>
      <c r="D20" s="36" t="s">
        <v>26</v>
      </c>
      <c r="E20" s="36" t="s">
        <v>19</v>
      </c>
      <c r="F20" s="36" t="s">
        <v>27</v>
      </c>
      <c r="G20" s="36" t="s">
        <v>124</v>
      </c>
      <c r="H20" s="36" t="s">
        <v>96</v>
      </c>
      <c r="I20" s="36" t="s">
        <v>97</v>
      </c>
      <c r="J20" s="36" t="s">
        <v>125</v>
      </c>
      <c r="K20" s="36">
        <v>5</v>
      </c>
      <c r="L20" s="36" t="s">
        <v>135</v>
      </c>
      <c r="M20" s="36">
        <v>0</v>
      </c>
      <c r="N20" s="36" t="s">
        <v>20</v>
      </c>
      <c r="O20" s="36" t="s">
        <v>100</v>
      </c>
      <c r="P20" s="36" t="s">
        <v>19</v>
      </c>
      <c r="Q20" s="36" t="s">
        <v>127</v>
      </c>
      <c r="R20" s="36" t="s">
        <v>127</v>
      </c>
      <c r="S20" s="36"/>
      <c r="T20" s="36"/>
      <c r="U20" s="36" t="s">
        <v>24</v>
      </c>
      <c r="V20" s="36" t="s">
        <v>102</v>
      </c>
      <c r="W20" s="36" t="s">
        <v>128</v>
      </c>
      <c r="X20" s="36"/>
      <c r="Y20" s="36"/>
      <c r="Z20" s="36" t="s">
        <v>36</v>
      </c>
      <c r="AA20" s="36" t="s">
        <v>132</v>
      </c>
      <c r="AB20" s="36" t="s">
        <v>61</v>
      </c>
      <c r="AC20" s="36"/>
      <c r="AD20" s="36" t="s">
        <v>106</v>
      </c>
      <c r="AE20" s="36" t="s">
        <v>106</v>
      </c>
      <c r="AF20" s="36" t="s">
        <v>20</v>
      </c>
      <c r="AG20" s="36"/>
      <c r="AH20" s="36"/>
      <c r="AI20" s="36" t="s">
        <v>20</v>
      </c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290" activePane="bottomLeft" state="frozen"/>
      <selection/>
      <selection pane="bottomLeft" activeCell="D300" sqref="D300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136</v>
      </c>
      <c r="B3" t="s">
        <v>137</v>
      </c>
      <c r="C3" t="s">
        <v>55</v>
      </c>
      <c r="D3" t="s">
        <v>138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139</v>
      </c>
      <c r="D4" t="s">
        <v>140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139</v>
      </c>
      <c r="D5" t="s">
        <v>141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139</v>
      </c>
      <c r="D6" t="s">
        <v>142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139</v>
      </c>
      <c r="D7" t="s">
        <v>143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139</v>
      </c>
      <c r="D8" t="s">
        <v>144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139</v>
      </c>
      <c r="D9" t="s">
        <v>145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139</v>
      </c>
      <c r="D10" t="s">
        <v>146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139</v>
      </c>
      <c r="D11" t="s">
        <v>147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139</v>
      </c>
      <c r="D12" t="s">
        <v>148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139</v>
      </c>
      <c r="D13" t="s">
        <v>149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139</v>
      </c>
      <c r="D14" t="s">
        <v>150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139</v>
      </c>
      <c r="D15" t="s">
        <v>151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139</v>
      </c>
      <c r="D16" t="s">
        <v>152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139</v>
      </c>
      <c r="D17" t="s">
        <v>153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139</v>
      </c>
      <c r="D18" t="s">
        <v>154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139</v>
      </c>
      <c r="D19" t="s">
        <v>155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139</v>
      </c>
      <c r="D20" t="s">
        <v>156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139</v>
      </c>
      <c r="D21" t="s">
        <v>157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139</v>
      </c>
      <c r="D22" t="s">
        <v>158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139</v>
      </c>
      <c r="D23" t="s">
        <v>159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139</v>
      </c>
      <c r="D24" t="s">
        <v>160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139</v>
      </c>
      <c r="D25" t="s">
        <v>161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139</v>
      </c>
      <c r="D26" t="s">
        <v>162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139</v>
      </c>
      <c r="D27" t="s">
        <v>163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139</v>
      </c>
      <c r="D28" t="s">
        <v>164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139</v>
      </c>
      <c r="D29" t="s">
        <v>165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139</v>
      </c>
      <c r="D30" t="s">
        <v>166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139</v>
      </c>
      <c r="D31" t="s">
        <v>167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139</v>
      </c>
      <c r="D32" t="s">
        <v>168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139</v>
      </c>
      <c r="D33" t="s">
        <v>169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139</v>
      </c>
      <c r="D34" t="s">
        <v>170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139</v>
      </c>
      <c r="D35" t="s">
        <v>171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139</v>
      </c>
      <c r="D36" t="s">
        <v>172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139</v>
      </c>
      <c r="D37" t="s">
        <v>173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139</v>
      </c>
      <c r="D38" t="s">
        <v>174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139</v>
      </c>
      <c r="D39" t="s">
        <v>175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139</v>
      </c>
      <c r="D40" t="s">
        <v>176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139</v>
      </c>
      <c r="D41" t="s">
        <v>177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139</v>
      </c>
      <c r="D42" t="s">
        <v>178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139</v>
      </c>
      <c r="D43" t="s">
        <v>179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139</v>
      </c>
      <c r="D44" t="s">
        <v>180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139</v>
      </c>
      <c r="D45" t="s">
        <v>181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55</v>
      </c>
      <c r="D46" t="s">
        <v>140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55</v>
      </c>
      <c r="D47" t="s">
        <v>141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55</v>
      </c>
      <c r="D48" t="s">
        <v>142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55</v>
      </c>
      <c r="D49" t="s">
        <v>143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55</v>
      </c>
      <c r="D50" t="s">
        <v>144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55</v>
      </c>
      <c r="D51" t="s">
        <v>145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55</v>
      </c>
      <c r="D52" t="s">
        <v>146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55</v>
      </c>
      <c r="D53" t="s">
        <v>147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55</v>
      </c>
      <c r="D54" t="s">
        <v>148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55</v>
      </c>
      <c r="D55" t="s">
        <v>149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55</v>
      </c>
      <c r="D56" t="s">
        <v>150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55</v>
      </c>
      <c r="D57" t="s">
        <v>151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55</v>
      </c>
      <c r="D58" t="s">
        <v>152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55</v>
      </c>
      <c r="D59" t="s">
        <v>153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55</v>
      </c>
      <c r="D60" t="s">
        <v>154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55</v>
      </c>
      <c r="D61" t="s">
        <v>155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55</v>
      </c>
      <c r="D62" t="s">
        <v>156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55</v>
      </c>
      <c r="D63" t="s">
        <v>157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55</v>
      </c>
      <c r="D64" t="s">
        <v>158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55</v>
      </c>
      <c r="D65" t="s">
        <v>159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55</v>
      </c>
      <c r="D66" t="s">
        <v>160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55</v>
      </c>
      <c r="D67" t="s">
        <v>161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55</v>
      </c>
      <c r="D68" t="s">
        <v>162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55</v>
      </c>
      <c r="D69" t="s">
        <v>163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55</v>
      </c>
      <c r="D70" t="s">
        <v>164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55</v>
      </c>
      <c r="D71" t="s">
        <v>165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55</v>
      </c>
      <c r="D72" t="s">
        <v>166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55</v>
      </c>
      <c r="D73" t="s">
        <v>167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55</v>
      </c>
      <c r="D74" t="s">
        <v>168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55</v>
      </c>
      <c r="D75" t="s">
        <v>169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55</v>
      </c>
      <c r="D76" t="s">
        <v>170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55</v>
      </c>
      <c r="D77" t="s">
        <v>171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55</v>
      </c>
      <c r="D78" t="s">
        <v>172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55</v>
      </c>
      <c r="D79" t="s">
        <v>173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55</v>
      </c>
      <c r="D80" t="s">
        <v>174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55</v>
      </c>
      <c r="D81" t="s">
        <v>175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55</v>
      </c>
      <c r="D82" t="s">
        <v>176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55</v>
      </c>
      <c r="D83" t="s">
        <v>177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55</v>
      </c>
      <c r="D84" t="s">
        <v>178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55</v>
      </c>
      <c r="D85" t="s">
        <v>179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55</v>
      </c>
      <c r="D86" t="s">
        <v>180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55</v>
      </c>
      <c r="D87" t="s">
        <v>181</v>
      </c>
      <c r="E87">
        <v>0</v>
      </c>
      <c r="F87">
        <f t="shared" si="8"/>
        <v>0</v>
      </c>
    </row>
    <row r="88" spans="1:6">
      <c r="A88" t="str">
        <f t="shared" si="6"/>
        <v>广州期货仓MC104W-0252-C1RA</v>
      </c>
      <c r="B88" t="str">
        <f t="shared" si="7"/>
        <v>广州期货仓M</v>
      </c>
      <c r="C88" t="s">
        <v>17</v>
      </c>
      <c r="D88" t="s">
        <v>140</v>
      </c>
      <c r="E88"/>
      <c r="F88">
        <f t="shared" si="8"/>
        <v>0</v>
      </c>
    </row>
    <row r="89" spans="1:6">
      <c r="A89" t="str">
        <f t="shared" si="6"/>
        <v>广州期货仓XSC104W-0252-C1RA</v>
      </c>
      <c r="B89" t="str">
        <f t="shared" si="7"/>
        <v>广州期货仓XS</v>
      </c>
      <c r="C89" t="s">
        <v>17</v>
      </c>
      <c r="D89" t="s">
        <v>141</v>
      </c>
      <c r="E89"/>
      <c r="F89">
        <f t="shared" si="8"/>
        <v>0</v>
      </c>
    </row>
    <row r="90" spans="1:6">
      <c r="A90" t="str">
        <f t="shared" si="6"/>
        <v>广州期货仓SC104W-0252-C1RA</v>
      </c>
      <c r="B90" t="str">
        <f t="shared" si="7"/>
        <v>广州期货仓S</v>
      </c>
      <c r="C90" t="s">
        <v>17</v>
      </c>
      <c r="D90" t="s">
        <v>142</v>
      </c>
      <c r="E90"/>
      <c r="F90">
        <f t="shared" si="8"/>
        <v>0</v>
      </c>
    </row>
    <row r="91" spans="1:6">
      <c r="A91" t="str">
        <f t="shared" si="6"/>
        <v>武汉XLC104W-0252-C1RA</v>
      </c>
      <c r="B91" t="str">
        <f t="shared" si="7"/>
        <v>武汉XL</v>
      </c>
      <c r="C91" t="s">
        <v>17</v>
      </c>
      <c r="D91" t="s">
        <v>143</v>
      </c>
      <c r="F91">
        <f t="shared" si="8"/>
        <v>0</v>
      </c>
    </row>
    <row r="92" spans="1:6">
      <c r="A92" t="str">
        <f t="shared" si="6"/>
        <v>武汉FC104W-0252-C1RA</v>
      </c>
      <c r="B92" t="str">
        <f t="shared" si="7"/>
        <v>武汉F</v>
      </c>
      <c r="C92" t="s">
        <v>17</v>
      </c>
      <c r="D92" t="s">
        <v>144</v>
      </c>
      <c r="F92">
        <f t="shared" si="8"/>
        <v>0</v>
      </c>
    </row>
    <row r="93" spans="1:6">
      <c r="A93" t="str">
        <f t="shared" si="6"/>
        <v>武汉XXLC104W-0252-C1RA</v>
      </c>
      <c r="B93" t="str">
        <f t="shared" si="7"/>
        <v>武汉XXL</v>
      </c>
      <c r="C93" t="s">
        <v>17</v>
      </c>
      <c r="D93" t="s">
        <v>145</v>
      </c>
      <c r="F93">
        <f t="shared" si="8"/>
        <v>0</v>
      </c>
    </row>
    <row r="94" spans="1:6">
      <c r="A94" t="str">
        <f t="shared" si="6"/>
        <v>武汉XSC104W-0252-C1RA</v>
      </c>
      <c r="B94" t="str">
        <f t="shared" si="7"/>
        <v>武汉XS</v>
      </c>
      <c r="C94" t="s">
        <v>17</v>
      </c>
      <c r="D94" t="s">
        <v>146</v>
      </c>
      <c r="F94">
        <f t="shared" ref="F94:F123" si="9">E94</f>
        <v>0</v>
      </c>
    </row>
    <row r="95" spans="1:6">
      <c r="A95" t="str">
        <f t="shared" si="6"/>
        <v>武汉LC104W-0252-C1RA</v>
      </c>
      <c r="B95" t="str">
        <f t="shared" si="7"/>
        <v>武汉L</v>
      </c>
      <c r="C95" t="s">
        <v>17</v>
      </c>
      <c r="D95" t="s">
        <v>147</v>
      </c>
      <c r="F95">
        <f t="shared" si="9"/>
        <v>0</v>
      </c>
    </row>
    <row r="96" spans="1:6">
      <c r="A96" t="str">
        <f t="shared" si="6"/>
        <v>武汉MC104W-0252-C1RA</v>
      </c>
      <c r="B96" t="str">
        <f t="shared" si="7"/>
        <v>武汉M</v>
      </c>
      <c r="C96" t="s">
        <v>17</v>
      </c>
      <c r="D96" t="s">
        <v>148</v>
      </c>
      <c r="F96">
        <f t="shared" si="9"/>
        <v>0</v>
      </c>
    </row>
    <row r="97" spans="1:6">
      <c r="A97" t="str">
        <f t="shared" si="6"/>
        <v>武汉SC104W-0252-C1RA</v>
      </c>
      <c r="B97" t="str">
        <f t="shared" si="7"/>
        <v>武汉S</v>
      </c>
      <c r="C97" t="s">
        <v>17</v>
      </c>
      <c r="D97" t="s">
        <v>149</v>
      </c>
      <c r="F97">
        <f t="shared" si="9"/>
        <v>0</v>
      </c>
    </row>
    <row r="98" spans="1:6">
      <c r="A98" t="str">
        <f t="shared" si="6"/>
        <v>广州期货仓FC104W-0252-C1RA</v>
      </c>
      <c r="B98" t="str">
        <f t="shared" si="7"/>
        <v>广州期货仓F</v>
      </c>
      <c r="C98" t="s">
        <v>17</v>
      </c>
      <c r="D98" t="s">
        <v>150</v>
      </c>
      <c r="F98">
        <f t="shared" si="9"/>
        <v>0</v>
      </c>
    </row>
    <row r="99" spans="1:6">
      <c r="A99" t="str">
        <f t="shared" si="6"/>
        <v>南浦拍照样衣仓XSC104W-0252-C1RA</v>
      </c>
      <c r="B99" t="str">
        <f t="shared" si="7"/>
        <v>南浦拍照样衣仓XS</v>
      </c>
      <c r="C99" t="s">
        <v>17</v>
      </c>
      <c r="D99" t="s">
        <v>151</v>
      </c>
      <c r="F99">
        <f t="shared" si="9"/>
        <v>0</v>
      </c>
    </row>
    <row r="100" spans="1:6">
      <c r="A100" t="str">
        <f t="shared" si="6"/>
        <v>南浦拍照样衣仓MC104W-0252-C1RA</v>
      </c>
      <c r="B100" t="str">
        <f t="shared" si="7"/>
        <v>南浦拍照样衣仓M</v>
      </c>
      <c r="C100" t="s">
        <v>17</v>
      </c>
      <c r="D100" t="s">
        <v>152</v>
      </c>
      <c r="F100">
        <f t="shared" si="9"/>
        <v>0</v>
      </c>
    </row>
    <row r="101" spans="1:6">
      <c r="A101" t="str">
        <f t="shared" ref="A101:A123" si="10">B101&amp;C101</f>
        <v>南浦拍照样衣仓SC104W-0252-C1RA</v>
      </c>
      <c r="B101" t="str">
        <f t="shared" ref="B101:B123" si="11">RIGHT(D101,LEN(D101)-FIND(":",D101,1))</f>
        <v>南浦拍照样衣仓S</v>
      </c>
      <c r="C101" t="s">
        <v>17</v>
      </c>
      <c r="D101" t="s">
        <v>153</v>
      </c>
      <c r="F101">
        <f t="shared" si="9"/>
        <v>0</v>
      </c>
    </row>
    <row r="102" spans="1:6">
      <c r="A102" t="str">
        <f t="shared" si="10"/>
        <v>南浦正品仓FC104W-0252-C1RA</v>
      </c>
      <c r="B102" t="str">
        <f t="shared" si="11"/>
        <v>南浦正品仓F</v>
      </c>
      <c r="C102" t="s">
        <v>17</v>
      </c>
      <c r="D102" t="s">
        <v>154</v>
      </c>
      <c r="E102">
        <v>0</v>
      </c>
      <c r="F102">
        <f t="shared" si="9"/>
        <v>0</v>
      </c>
    </row>
    <row r="103" spans="1:6">
      <c r="A103" t="str">
        <f t="shared" si="10"/>
        <v>广州期货仓XXLC104W-0252-C1RA</v>
      </c>
      <c r="B103" t="str">
        <f t="shared" si="11"/>
        <v>广州期货仓XXL</v>
      </c>
      <c r="C103" t="s">
        <v>17</v>
      </c>
      <c r="D103" t="s">
        <v>155</v>
      </c>
      <c r="F103">
        <f t="shared" si="9"/>
        <v>0</v>
      </c>
    </row>
    <row r="104" spans="1:6">
      <c r="A104" t="str">
        <f t="shared" si="10"/>
        <v>广州期货仓XLC104W-0252-C1RA</v>
      </c>
      <c r="B104" t="str">
        <f t="shared" si="11"/>
        <v>广州期货仓XL</v>
      </c>
      <c r="C104" t="s">
        <v>17</v>
      </c>
      <c r="D104" t="s">
        <v>156</v>
      </c>
      <c r="F104">
        <f t="shared" si="9"/>
        <v>0</v>
      </c>
    </row>
    <row r="105" spans="1:6">
      <c r="A105" t="str">
        <f t="shared" si="10"/>
        <v>广州期货仓LC104W-0252-C1RA</v>
      </c>
      <c r="B105" t="str">
        <f t="shared" si="11"/>
        <v>广州期货仓L</v>
      </c>
      <c r="C105" t="s">
        <v>17</v>
      </c>
      <c r="D105" t="s">
        <v>157</v>
      </c>
      <c r="E105"/>
      <c r="F105">
        <f t="shared" si="9"/>
        <v>0</v>
      </c>
    </row>
    <row r="106" spans="1:6">
      <c r="A106" t="str">
        <f t="shared" si="10"/>
        <v>南浦正品仓XXLC104W-0252-C1RA</v>
      </c>
      <c r="B106" t="str">
        <f t="shared" si="11"/>
        <v>南浦正品仓XXL</v>
      </c>
      <c r="C106" t="s">
        <v>17</v>
      </c>
      <c r="D106" t="s">
        <v>158</v>
      </c>
      <c r="F106">
        <f t="shared" si="9"/>
        <v>0</v>
      </c>
    </row>
    <row r="107" spans="1:6">
      <c r="A107" t="str">
        <f t="shared" si="10"/>
        <v>南浦正品仓XLC104W-0252-C1RA</v>
      </c>
      <c r="B107" t="str">
        <f t="shared" si="11"/>
        <v>南浦正品仓XL</v>
      </c>
      <c r="C107" t="s">
        <v>17</v>
      </c>
      <c r="D107" t="s">
        <v>159</v>
      </c>
      <c r="E107">
        <v>0</v>
      </c>
      <c r="F107">
        <f t="shared" si="9"/>
        <v>0</v>
      </c>
    </row>
    <row r="108" spans="1:6">
      <c r="A108" t="str">
        <f t="shared" si="10"/>
        <v>南浦正品仓LC104W-0252-C1RA</v>
      </c>
      <c r="B108" t="str">
        <f t="shared" si="11"/>
        <v>南浦正品仓L</v>
      </c>
      <c r="C108" t="s">
        <v>17</v>
      </c>
      <c r="D108" t="s">
        <v>160</v>
      </c>
      <c r="E108">
        <v>2</v>
      </c>
      <c r="F108">
        <f t="shared" si="9"/>
        <v>2</v>
      </c>
    </row>
    <row r="109" spans="1:6">
      <c r="A109" t="str">
        <f t="shared" si="10"/>
        <v>南浦正品仓MC104W-0252-C1RA</v>
      </c>
      <c r="B109" t="str">
        <f t="shared" si="11"/>
        <v>南浦正品仓M</v>
      </c>
      <c r="C109" t="s">
        <v>17</v>
      </c>
      <c r="D109" t="s">
        <v>161</v>
      </c>
      <c r="E109">
        <v>6</v>
      </c>
      <c r="F109">
        <f t="shared" si="9"/>
        <v>6</v>
      </c>
    </row>
    <row r="110" spans="1:6">
      <c r="A110" t="str">
        <f t="shared" si="10"/>
        <v>南浦正品仓SC104W-0252-C1RA</v>
      </c>
      <c r="B110" t="str">
        <f t="shared" si="11"/>
        <v>南浦正品仓S</v>
      </c>
      <c r="C110" t="s">
        <v>17</v>
      </c>
      <c r="D110" t="s">
        <v>162</v>
      </c>
      <c r="E110">
        <v>11</v>
      </c>
      <c r="F110">
        <f t="shared" si="9"/>
        <v>11</v>
      </c>
    </row>
    <row r="111" spans="1:6">
      <c r="A111" t="str">
        <f t="shared" si="10"/>
        <v>南浦正品仓XSC104W-0252-C1RA</v>
      </c>
      <c r="B111" t="str">
        <f t="shared" si="11"/>
        <v>南浦正品仓XS</v>
      </c>
      <c r="C111" t="s">
        <v>17</v>
      </c>
      <c r="D111" t="s">
        <v>163</v>
      </c>
      <c r="E111">
        <v>0</v>
      </c>
      <c r="F111">
        <f t="shared" si="9"/>
        <v>0</v>
      </c>
    </row>
    <row r="112" spans="1:6">
      <c r="A112" t="str">
        <f t="shared" si="10"/>
        <v>大货样衣仓XXLC104W-0252-C1RA</v>
      </c>
      <c r="B112" t="str">
        <f t="shared" si="11"/>
        <v>大货样衣仓XXL</v>
      </c>
      <c r="C112" t="s">
        <v>17</v>
      </c>
      <c r="D112" t="s">
        <v>164</v>
      </c>
      <c r="F112">
        <f t="shared" si="9"/>
        <v>0</v>
      </c>
    </row>
    <row r="113" spans="1:6">
      <c r="A113" t="str">
        <f t="shared" si="10"/>
        <v>大货样衣仓MC104W-0252-C1RA</v>
      </c>
      <c r="B113" t="str">
        <f t="shared" si="11"/>
        <v>大货样衣仓M</v>
      </c>
      <c r="C113" t="s">
        <v>17</v>
      </c>
      <c r="D113" t="s">
        <v>165</v>
      </c>
      <c r="F113">
        <f t="shared" si="9"/>
        <v>0</v>
      </c>
    </row>
    <row r="114" spans="1:6">
      <c r="A114" t="str">
        <f t="shared" si="10"/>
        <v>大货样衣仓XLC104W-0252-C1RA</v>
      </c>
      <c r="B114" t="str">
        <f t="shared" si="11"/>
        <v>大货样衣仓XL</v>
      </c>
      <c r="C114" t="s">
        <v>17</v>
      </c>
      <c r="D114" t="s">
        <v>166</v>
      </c>
      <c r="F114">
        <f t="shared" si="9"/>
        <v>0</v>
      </c>
    </row>
    <row r="115" spans="1:6">
      <c r="A115" t="str">
        <f t="shared" si="10"/>
        <v>大货样衣仓LC104W-0252-C1RA</v>
      </c>
      <c r="B115" t="str">
        <f t="shared" si="11"/>
        <v>大货样衣仓L</v>
      </c>
      <c r="C115" t="s">
        <v>17</v>
      </c>
      <c r="D115" t="s">
        <v>167</v>
      </c>
      <c r="F115">
        <f t="shared" si="9"/>
        <v>0</v>
      </c>
    </row>
    <row r="116" spans="1:6">
      <c r="A116" t="str">
        <f t="shared" si="10"/>
        <v>大货样衣仓SC104W-0252-C1RA</v>
      </c>
      <c r="B116" t="str">
        <f t="shared" si="11"/>
        <v>大货样衣仓S</v>
      </c>
      <c r="C116" t="s">
        <v>17</v>
      </c>
      <c r="D116" t="s">
        <v>168</v>
      </c>
      <c r="E116"/>
      <c r="F116">
        <f t="shared" si="9"/>
        <v>0</v>
      </c>
    </row>
    <row r="117" spans="1:6">
      <c r="A117" t="str">
        <f t="shared" si="10"/>
        <v>大货样衣仓XSC104W-0252-C1RA</v>
      </c>
      <c r="B117" t="str">
        <f t="shared" si="11"/>
        <v>大货样衣仓XS</v>
      </c>
      <c r="C117" t="s">
        <v>17</v>
      </c>
      <c r="D117" t="s">
        <v>169</v>
      </c>
      <c r="F117">
        <f t="shared" si="9"/>
        <v>0</v>
      </c>
    </row>
    <row r="118" spans="1:6">
      <c r="A118" t="str">
        <f t="shared" si="10"/>
        <v>南浦拍照样衣仓FC104W-0252-C1RA</v>
      </c>
      <c r="B118" t="str">
        <f t="shared" si="11"/>
        <v>南浦拍照样衣仓F</v>
      </c>
      <c r="C118" t="s">
        <v>17</v>
      </c>
      <c r="D118" t="s">
        <v>170</v>
      </c>
      <c r="F118">
        <f t="shared" si="9"/>
        <v>0</v>
      </c>
    </row>
    <row r="119" spans="1:6">
      <c r="A119" t="str">
        <f t="shared" si="10"/>
        <v>南浦拍照样衣仓XXLC104W-0252-C1RA</v>
      </c>
      <c r="B119" t="str">
        <f t="shared" si="11"/>
        <v>南浦拍照样衣仓XXL</v>
      </c>
      <c r="C119" t="s">
        <v>17</v>
      </c>
      <c r="D119" t="s">
        <v>171</v>
      </c>
      <c r="F119">
        <f t="shared" si="9"/>
        <v>0</v>
      </c>
    </row>
    <row r="120" spans="1:6">
      <c r="A120" t="str">
        <f t="shared" si="10"/>
        <v>南浦拍照样衣仓XLC104W-0252-C1RA</v>
      </c>
      <c r="B120" t="str">
        <f t="shared" si="11"/>
        <v>南浦拍照样衣仓XL</v>
      </c>
      <c r="C120" t="s">
        <v>17</v>
      </c>
      <c r="D120" t="s">
        <v>172</v>
      </c>
      <c r="F120">
        <f t="shared" si="9"/>
        <v>0</v>
      </c>
    </row>
    <row r="121" spans="1:6">
      <c r="A121" t="str">
        <f t="shared" si="10"/>
        <v>香港仓XSC104W-0252-C1RA</v>
      </c>
      <c r="B121" t="str">
        <f t="shared" si="11"/>
        <v>香港仓XS</v>
      </c>
      <c r="C121" t="s">
        <v>17</v>
      </c>
      <c r="D121" t="s">
        <v>173</v>
      </c>
      <c r="E121">
        <v>0</v>
      </c>
      <c r="F121">
        <f t="shared" si="9"/>
        <v>0</v>
      </c>
    </row>
    <row r="122" spans="1:6">
      <c r="A122" t="str">
        <f t="shared" si="10"/>
        <v>南浦拍照样衣仓LC104W-0252-C1RA</v>
      </c>
      <c r="B122" t="str">
        <f t="shared" si="11"/>
        <v>南浦拍照样衣仓L</v>
      </c>
      <c r="C122" t="s">
        <v>17</v>
      </c>
      <c r="D122" t="s">
        <v>174</v>
      </c>
      <c r="F122">
        <f t="shared" si="9"/>
        <v>0</v>
      </c>
    </row>
    <row r="123" spans="1:6">
      <c r="A123" t="str">
        <f t="shared" si="10"/>
        <v>大货样衣仓FC104W-0252-C1RA</v>
      </c>
      <c r="B123" t="str">
        <f t="shared" si="11"/>
        <v>大货样衣仓F</v>
      </c>
      <c r="C123" t="s">
        <v>17</v>
      </c>
      <c r="D123" t="s">
        <v>175</v>
      </c>
      <c r="F123">
        <f t="shared" si="9"/>
        <v>0</v>
      </c>
    </row>
    <row r="124" spans="1:6">
      <c r="A124" t="str">
        <f t="shared" ref="A124:A155" si="12">B124&amp;C124</f>
        <v>香港仓LC104W-0252-C1RA</v>
      </c>
      <c r="B124" t="str">
        <f t="shared" ref="B124:B155" si="13">RIGHT(D124,LEN(D124)-FIND(":",D124,1))</f>
        <v>香港仓L</v>
      </c>
      <c r="C124" t="s">
        <v>17</v>
      </c>
      <c r="D124" t="s">
        <v>176</v>
      </c>
      <c r="E124">
        <v>8</v>
      </c>
      <c r="F124">
        <f t="shared" ref="F124:F155" si="14">E124</f>
        <v>8</v>
      </c>
    </row>
    <row r="125" spans="1:6">
      <c r="A125" t="str">
        <f t="shared" si="12"/>
        <v>香港仓MC104W-0252-C1RA</v>
      </c>
      <c r="B125" t="str">
        <f t="shared" si="13"/>
        <v>香港仓M</v>
      </c>
      <c r="C125" t="s">
        <v>17</v>
      </c>
      <c r="D125" t="s">
        <v>177</v>
      </c>
      <c r="E125">
        <v>24</v>
      </c>
      <c r="F125">
        <f t="shared" si="14"/>
        <v>24</v>
      </c>
    </row>
    <row r="126" spans="1:6">
      <c r="A126" t="str">
        <f t="shared" si="12"/>
        <v>香港仓FC104W-0252-C1RA</v>
      </c>
      <c r="B126" t="str">
        <f t="shared" si="13"/>
        <v>香港仓F</v>
      </c>
      <c r="C126" t="s">
        <v>17</v>
      </c>
      <c r="D126" t="s">
        <v>178</v>
      </c>
      <c r="F126">
        <f t="shared" si="14"/>
        <v>0</v>
      </c>
    </row>
    <row r="127" spans="1:6">
      <c r="A127" t="str">
        <f t="shared" si="12"/>
        <v>香港仓XXLC104W-0252-C1RA</v>
      </c>
      <c r="B127" t="str">
        <f t="shared" si="13"/>
        <v>香港仓XXL</v>
      </c>
      <c r="C127" t="s">
        <v>17</v>
      </c>
      <c r="D127" t="s">
        <v>179</v>
      </c>
      <c r="F127">
        <f t="shared" si="14"/>
        <v>0</v>
      </c>
    </row>
    <row r="128" spans="1:6">
      <c r="A128" t="str">
        <f t="shared" si="12"/>
        <v>香港仓SC104W-0252-C1RA</v>
      </c>
      <c r="B128" t="str">
        <f t="shared" si="13"/>
        <v>香港仓S</v>
      </c>
      <c r="C128" t="s">
        <v>17</v>
      </c>
      <c r="D128" t="s">
        <v>180</v>
      </c>
      <c r="E128">
        <v>47</v>
      </c>
      <c r="F128">
        <f t="shared" si="14"/>
        <v>47</v>
      </c>
    </row>
    <row r="129" spans="1:6">
      <c r="A129" t="str">
        <f t="shared" si="12"/>
        <v>香港仓XLC104W-0252-C1RA</v>
      </c>
      <c r="B129" t="str">
        <f t="shared" si="13"/>
        <v>香港仓XL</v>
      </c>
      <c r="C129" t="s">
        <v>17</v>
      </c>
      <c r="D129" t="s">
        <v>181</v>
      </c>
      <c r="F129">
        <f t="shared" si="14"/>
        <v>0</v>
      </c>
    </row>
    <row r="130" spans="1:6">
      <c r="A130" t="str">
        <f t="shared" si="12"/>
        <v>广州期货仓MCM403CC0027B0</v>
      </c>
      <c r="B130" t="str">
        <f t="shared" si="13"/>
        <v>广州期货仓M</v>
      </c>
      <c r="C130" t="s">
        <v>60</v>
      </c>
      <c r="D130" t="s">
        <v>140</v>
      </c>
      <c r="F130">
        <f t="shared" si="14"/>
        <v>0</v>
      </c>
    </row>
    <row r="131" spans="1:6">
      <c r="A131" t="str">
        <f t="shared" si="12"/>
        <v>广州期货仓XSCM403CC0027B0</v>
      </c>
      <c r="B131" t="str">
        <f t="shared" si="13"/>
        <v>广州期货仓XS</v>
      </c>
      <c r="C131" t="s">
        <v>60</v>
      </c>
      <c r="D131" t="s">
        <v>141</v>
      </c>
      <c r="F131">
        <f t="shared" si="14"/>
        <v>0</v>
      </c>
    </row>
    <row r="132" spans="1:6">
      <c r="A132" t="str">
        <f t="shared" si="12"/>
        <v>广州期货仓SCM403CC0027B0</v>
      </c>
      <c r="B132" t="str">
        <f t="shared" si="13"/>
        <v>广州期货仓S</v>
      </c>
      <c r="C132" t="s">
        <v>60</v>
      </c>
      <c r="D132" t="s">
        <v>142</v>
      </c>
      <c r="F132">
        <f t="shared" si="14"/>
        <v>0</v>
      </c>
    </row>
    <row r="133" spans="1:6">
      <c r="A133" t="str">
        <f t="shared" si="12"/>
        <v>武汉XLCM403CC0027B0</v>
      </c>
      <c r="B133" t="str">
        <f t="shared" si="13"/>
        <v>武汉XL</v>
      </c>
      <c r="C133" t="s">
        <v>60</v>
      </c>
      <c r="D133" t="s">
        <v>143</v>
      </c>
      <c r="F133">
        <f t="shared" si="14"/>
        <v>0</v>
      </c>
    </row>
    <row r="134" spans="1:6">
      <c r="A134" t="str">
        <f t="shared" si="12"/>
        <v>武汉FCM403CC0027B0</v>
      </c>
      <c r="B134" t="str">
        <f t="shared" si="13"/>
        <v>武汉F</v>
      </c>
      <c r="C134" t="s">
        <v>60</v>
      </c>
      <c r="D134" t="s">
        <v>144</v>
      </c>
      <c r="F134">
        <f t="shared" si="14"/>
        <v>0</v>
      </c>
    </row>
    <row r="135" spans="1:6">
      <c r="A135" t="str">
        <f t="shared" si="12"/>
        <v>武汉XXLCM403CC0027B0</v>
      </c>
      <c r="B135" t="str">
        <f t="shared" si="13"/>
        <v>武汉XXL</v>
      </c>
      <c r="C135" t="s">
        <v>60</v>
      </c>
      <c r="D135" t="s">
        <v>145</v>
      </c>
      <c r="F135">
        <f t="shared" si="14"/>
        <v>0</v>
      </c>
    </row>
    <row r="136" spans="1:6">
      <c r="A136" t="str">
        <f t="shared" si="12"/>
        <v>武汉XSCM403CC0027B0</v>
      </c>
      <c r="B136" t="str">
        <f t="shared" si="13"/>
        <v>武汉XS</v>
      </c>
      <c r="C136" t="s">
        <v>60</v>
      </c>
      <c r="D136" t="s">
        <v>146</v>
      </c>
      <c r="F136">
        <f t="shared" si="14"/>
        <v>0</v>
      </c>
    </row>
    <row r="137" spans="1:6">
      <c r="A137" t="str">
        <f t="shared" si="12"/>
        <v>武汉LCM403CC0027B0</v>
      </c>
      <c r="B137" t="str">
        <f t="shared" si="13"/>
        <v>武汉L</v>
      </c>
      <c r="C137" t="s">
        <v>60</v>
      </c>
      <c r="D137" t="s">
        <v>147</v>
      </c>
      <c r="F137">
        <f t="shared" si="14"/>
        <v>0</v>
      </c>
    </row>
    <row r="138" spans="1:6">
      <c r="A138" t="str">
        <f t="shared" si="12"/>
        <v>武汉MCM403CC0027B0</v>
      </c>
      <c r="B138" t="str">
        <f t="shared" si="13"/>
        <v>武汉M</v>
      </c>
      <c r="C138" t="s">
        <v>60</v>
      </c>
      <c r="D138" t="s">
        <v>148</v>
      </c>
      <c r="F138">
        <f t="shared" si="14"/>
        <v>0</v>
      </c>
    </row>
    <row r="139" spans="1:6">
      <c r="A139" t="str">
        <f t="shared" si="12"/>
        <v>武汉SCM403CC0027B0</v>
      </c>
      <c r="B139" t="str">
        <f t="shared" si="13"/>
        <v>武汉S</v>
      </c>
      <c r="C139" t="s">
        <v>60</v>
      </c>
      <c r="D139" t="s">
        <v>149</v>
      </c>
      <c r="F139">
        <f t="shared" si="14"/>
        <v>0</v>
      </c>
    </row>
    <row r="140" spans="1:6">
      <c r="A140" t="str">
        <f t="shared" si="12"/>
        <v>广州期货仓FCM403CC0027B0</v>
      </c>
      <c r="B140" t="str">
        <f t="shared" si="13"/>
        <v>广州期货仓F</v>
      </c>
      <c r="C140" t="s">
        <v>60</v>
      </c>
      <c r="D140" t="s">
        <v>150</v>
      </c>
      <c r="F140">
        <f t="shared" si="14"/>
        <v>0</v>
      </c>
    </row>
    <row r="141" spans="1:6">
      <c r="A141" t="str">
        <f t="shared" si="12"/>
        <v>南浦拍照样衣仓XSCM403CC0027B0</v>
      </c>
      <c r="B141" t="str">
        <f t="shared" si="13"/>
        <v>南浦拍照样衣仓XS</v>
      </c>
      <c r="C141" t="s">
        <v>60</v>
      </c>
      <c r="D141" t="s">
        <v>151</v>
      </c>
      <c r="F141">
        <f t="shared" si="14"/>
        <v>0</v>
      </c>
    </row>
    <row r="142" spans="1:6">
      <c r="A142" t="str">
        <f t="shared" si="12"/>
        <v>南浦拍照样衣仓MCM403CC0027B0</v>
      </c>
      <c r="B142" t="str">
        <f t="shared" si="13"/>
        <v>南浦拍照样衣仓M</v>
      </c>
      <c r="C142" t="s">
        <v>60</v>
      </c>
      <c r="D142" t="s">
        <v>152</v>
      </c>
      <c r="F142">
        <f t="shared" si="14"/>
        <v>0</v>
      </c>
    </row>
    <row r="143" spans="1:6">
      <c r="A143" t="str">
        <f t="shared" si="12"/>
        <v>南浦拍照样衣仓SCM403CC0027B0</v>
      </c>
      <c r="B143" t="str">
        <f t="shared" si="13"/>
        <v>南浦拍照样衣仓S</v>
      </c>
      <c r="C143" t="s">
        <v>60</v>
      </c>
      <c r="D143" t="s">
        <v>153</v>
      </c>
      <c r="F143">
        <f t="shared" si="14"/>
        <v>0</v>
      </c>
    </row>
    <row r="144" spans="1:6">
      <c r="A144" t="str">
        <f t="shared" si="12"/>
        <v>南浦正品仓FCM403CC0027B0</v>
      </c>
      <c r="B144" t="str">
        <f t="shared" si="13"/>
        <v>南浦正品仓F</v>
      </c>
      <c r="C144" t="s">
        <v>60</v>
      </c>
      <c r="D144" t="s">
        <v>154</v>
      </c>
      <c r="E144">
        <v>0</v>
      </c>
      <c r="F144">
        <f t="shared" si="14"/>
        <v>0</v>
      </c>
    </row>
    <row r="145" spans="1:6">
      <c r="A145" t="str">
        <f t="shared" si="12"/>
        <v>广州期货仓XXLCM403CC0027B0</v>
      </c>
      <c r="B145" t="str">
        <f t="shared" si="13"/>
        <v>广州期货仓XXL</v>
      </c>
      <c r="C145" t="s">
        <v>60</v>
      </c>
      <c r="D145" t="s">
        <v>155</v>
      </c>
      <c r="F145">
        <f t="shared" si="14"/>
        <v>0</v>
      </c>
    </row>
    <row r="146" spans="1:6">
      <c r="A146" t="str">
        <f t="shared" si="12"/>
        <v>广州期货仓XLCM403CC0027B0</v>
      </c>
      <c r="B146" t="str">
        <f t="shared" si="13"/>
        <v>广州期货仓XL</v>
      </c>
      <c r="C146" t="s">
        <v>60</v>
      </c>
      <c r="D146" t="s">
        <v>156</v>
      </c>
      <c r="F146">
        <f t="shared" si="14"/>
        <v>0</v>
      </c>
    </row>
    <row r="147" spans="1:6">
      <c r="A147" t="str">
        <f t="shared" si="12"/>
        <v>广州期货仓LCM403CC0027B0</v>
      </c>
      <c r="B147" t="str">
        <f t="shared" si="13"/>
        <v>广州期货仓L</v>
      </c>
      <c r="C147" t="s">
        <v>60</v>
      </c>
      <c r="D147" t="s">
        <v>157</v>
      </c>
      <c r="F147">
        <f t="shared" si="14"/>
        <v>0</v>
      </c>
    </row>
    <row r="148" spans="1:6">
      <c r="A148" t="str">
        <f t="shared" si="12"/>
        <v>南浦正品仓XXLCM403CC0027B0</v>
      </c>
      <c r="B148" t="str">
        <f t="shared" si="13"/>
        <v>南浦正品仓XXL</v>
      </c>
      <c r="C148" t="s">
        <v>60</v>
      </c>
      <c r="D148" t="s">
        <v>158</v>
      </c>
      <c r="F148">
        <f t="shared" si="14"/>
        <v>0</v>
      </c>
    </row>
    <row r="149" spans="1:6">
      <c r="A149" t="str">
        <f t="shared" si="12"/>
        <v>南浦正品仓XLCM403CC0027B0</v>
      </c>
      <c r="B149" t="str">
        <f t="shared" si="13"/>
        <v>南浦正品仓XL</v>
      </c>
      <c r="C149" t="s">
        <v>60</v>
      </c>
      <c r="D149" t="s">
        <v>159</v>
      </c>
      <c r="E149">
        <v>1</v>
      </c>
      <c r="F149">
        <f t="shared" si="14"/>
        <v>1</v>
      </c>
    </row>
    <row r="150" spans="1:6">
      <c r="A150" t="str">
        <f t="shared" si="12"/>
        <v>南浦正品仓LCM403CC0027B0</v>
      </c>
      <c r="B150" t="str">
        <f t="shared" si="13"/>
        <v>南浦正品仓L</v>
      </c>
      <c r="C150" t="s">
        <v>60</v>
      </c>
      <c r="D150" t="s">
        <v>160</v>
      </c>
      <c r="E150">
        <v>2</v>
      </c>
      <c r="F150">
        <f t="shared" si="14"/>
        <v>2</v>
      </c>
    </row>
    <row r="151" spans="1:6">
      <c r="A151" t="str">
        <f t="shared" si="12"/>
        <v>南浦正品仓MCM403CC0027B0</v>
      </c>
      <c r="B151" t="str">
        <f t="shared" si="13"/>
        <v>南浦正品仓M</v>
      </c>
      <c r="C151" t="s">
        <v>60</v>
      </c>
      <c r="D151" t="s">
        <v>161</v>
      </c>
      <c r="E151">
        <v>2</v>
      </c>
      <c r="F151">
        <f t="shared" si="14"/>
        <v>2</v>
      </c>
    </row>
    <row r="152" spans="1:6">
      <c r="A152" t="str">
        <f t="shared" si="12"/>
        <v>南浦正品仓SCM403CC0027B0</v>
      </c>
      <c r="B152" t="str">
        <f t="shared" si="13"/>
        <v>南浦正品仓S</v>
      </c>
      <c r="C152" t="s">
        <v>60</v>
      </c>
      <c r="D152" t="s">
        <v>162</v>
      </c>
      <c r="E152">
        <v>1</v>
      </c>
      <c r="F152">
        <f t="shared" si="14"/>
        <v>1</v>
      </c>
    </row>
    <row r="153" spans="1:6">
      <c r="A153" t="str">
        <f t="shared" si="12"/>
        <v>南浦正品仓XSCM403CC0027B0</v>
      </c>
      <c r="B153" t="str">
        <f t="shared" si="13"/>
        <v>南浦正品仓XS</v>
      </c>
      <c r="C153" t="s">
        <v>60</v>
      </c>
      <c r="D153" t="s">
        <v>163</v>
      </c>
      <c r="E153">
        <v>0</v>
      </c>
      <c r="F153">
        <f t="shared" si="14"/>
        <v>0</v>
      </c>
    </row>
    <row r="154" spans="1:6">
      <c r="A154" t="str">
        <f t="shared" si="12"/>
        <v>大货样衣仓XXLCM403CC0027B0</v>
      </c>
      <c r="B154" t="str">
        <f t="shared" si="13"/>
        <v>大货样衣仓XXL</v>
      </c>
      <c r="C154" t="s">
        <v>60</v>
      </c>
      <c r="D154" t="s">
        <v>164</v>
      </c>
      <c r="F154">
        <f t="shared" si="14"/>
        <v>0</v>
      </c>
    </row>
    <row r="155" spans="1:6">
      <c r="A155" t="str">
        <f t="shared" si="12"/>
        <v>大货样衣仓MCM403CC0027B0</v>
      </c>
      <c r="B155" t="str">
        <f t="shared" si="13"/>
        <v>大货样衣仓M</v>
      </c>
      <c r="C155" t="s">
        <v>60</v>
      </c>
      <c r="D155" t="s">
        <v>165</v>
      </c>
      <c r="F155">
        <f t="shared" si="14"/>
        <v>0</v>
      </c>
    </row>
    <row r="156" spans="1:6">
      <c r="A156" t="str">
        <f t="shared" ref="A156:A187" si="15">B156&amp;C156</f>
        <v>大货样衣仓XLCM403CC0027B0</v>
      </c>
      <c r="B156" t="str">
        <f t="shared" ref="B156:B187" si="16">RIGHT(D156,LEN(D156)-FIND(":",D156,1))</f>
        <v>大货样衣仓XL</v>
      </c>
      <c r="C156" t="s">
        <v>60</v>
      </c>
      <c r="D156" t="s">
        <v>166</v>
      </c>
      <c r="F156">
        <f t="shared" ref="F156:F187" si="17">E156</f>
        <v>0</v>
      </c>
    </row>
    <row r="157" spans="1:6">
      <c r="A157" t="str">
        <f t="shared" si="15"/>
        <v>大货样衣仓LCM403CC0027B0</v>
      </c>
      <c r="B157" t="str">
        <f t="shared" si="16"/>
        <v>大货样衣仓L</v>
      </c>
      <c r="C157" t="s">
        <v>60</v>
      </c>
      <c r="D157" t="s">
        <v>167</v>
      </c>
      <c r="F157">
        <f t="shared" si="17"/>
        <v>0</v>
      </c>
    </row>
    <row r="158" spans="1:6">
      <c r="A158" t="str">
        <f t="shared" si="15"/>
        <v>大货样衣仓SCM403CC0027B0</v>
      </c>
      <c r="B158" t="str">
        <f t="shared" si="16"/>
        <v>大货样衣仓S</v>
      </c>
      <c r="C158" t="s">
        <v>60</v>
      </c>
      <c r="D158" t="s">
        <v>168</v>
      </c>
      <c r="E158">
        <v>1</v>
      </c>
      <c r="F158">
        <f t="shared" si="17"/>
        <v>1</v>
      </c>
    </row>
    <row r="159" spans="1:6">
      <c r="A159" t="str">
        <f t="shared" si="15"/>
        <v>大货样衣仓XSCM403CC0027B0</v>
      </c>
      <c r="B159" t="str">
        <f t="shared" si="16"/>
        <v>大货样衣仓XS</v>
      </c>
      <c r="C159" t="s">
        <v>60</v>
      </c>
      <c r="D159" t="s">
        <v>169</v>
      </c>
      <c r="F159">
        <f t="shared" si="17"/>
        <v>0</v>
      </c>
    </row>
    <row r="160" spans="1:6">
      <c r="A160" t="str">
        <f t="shared" si="15"/>
        <v>南浦拍照样衣仓FCM403CC0027B0</v>
      </c>
      <c r="B160" t="str">
        <f t="shared" si="16"/>
        <v>南浦拍照样衣仓F</v>
      </c>
      <c r="C160" t="s">
        <v>60</v>
      </c>
      <c r="D160" t="s">
        <v>170</v>
      </c>
      <c r="F160">
        <f t="shared" si="17"/>
        <v>0</v>
      </c>
    </row>
    <row r="161" spans="1:6">
      <c r="A161" t="str">
        <f t="shared" si="15"/>
        <v>南浦拍照样衣仓XXLCM403CC0027B0</v>
      </c>
      <c r="B161" t="str">
        <f t="shared" si="16"/>
        <v>南浦拍照样衣仓XXL</v>
      </c>
      <c r="C161" t="s">
        <v>60</v>
      </c>
      <c r="D161" t="s">
        <v>171</v>
      </c>
      <c r="F161">
        <f t="shared" si="17"/>
        <v>0</v>
      </c>
    </row>
    <row r="162" spans="1:6">
      <c r="A162" t="str">
        <f t="shared" si="15"/>
        <v>南浦拍照样衣仓XLCM403CC0027B0</v>
      </c>
      <c r="B162" t="str">
        <f t="shared" si="16"/>
        <v>南浦拍照样衣仓XL</v>
      </c>
      <c r="C162" t="s">
        <v>60</v>
      </c>
      <c r="D162" t="s">
        <v>172</v>
      </c>
      <c r="F162">
        <f t="shared" si="17"/>
        <v>0</v>
      </c>
    </row>
    <row r="163" spans="1:6">
      <c r="A163" t="str">
        <f t="shared" si="15"/>
        <v>香港仓XSCM403CC0027B0</v>
      </c>
      <c r="B163" t="str">
        <f t="shared" si="16"/>
        <v>香港仓XS</v>
      </c>
      <c r="C163" t="s">
        <v>60</v>
      </c>
      <c r="D163" t="s">
        <v>173</v>
      </c>
      <c r="E163">
        <v>0</v>
      </c>
      <c r="F163">
        <f t="shared" si="17"/>
        <v>0</v>
      </c>
    </row>
    <row r="164" spans="1:6">
      <c r="A164" t="str">
        <f t="shared" si="15"/>
        <v>南浦拍照样衣仓LCM403CC0027B0</v>
      </c>
      <c r="B164" t="str">
        <f t="shared" si="16"/>
        <v>南浦拍照样衣仓L</v>
      </c>
      <c r="C164" t="s">
        <v>60</v>
      </c>
      <c r="D164" t="s">
        <v>174</v>
      </c>
      <c r="F164">
        <f t="shared" si="17"/>
        <v>0</v>
      </c>
    </row>
    <row r="165" spans="1:6">
      <c r="A165" t="str">
        <f t="shared" si="15"/>
        <v>大货样衣仓FCM403CC0027B0</v>
      </c>
      <c r="B165" t="str">
        <f t="shared" si="16"/>
        <v>大货样衣仓F</v>
      </c>
      <c r="C165" t="s">
        <v>60</v>
      </c>
      <c r="D165" t="s">
        <v>175</v>
      </c>
      <c r="F165">
        <f t="shared" si="17"/>
        <v>0</v>
      </c>
    </row>
    <row r="166" spans="1:6">
      <c r="A166" t="str">
        <f t="shared" si="15"/>
        <v>香港仓LCM403CC0027B0</v>
      </c>
      <c r="B166" t="str">
        <f t="shared" si="16"/>
        <v>香港仓L</v>
      </c>
      <c r="C166" t="s">
        <v>60</v>
      </c>
      <c r="D166" t="s">
        <v>176</v>
      </c>
      <c r="E166">
        <v>15</v>
      </c>
      <c r="F166">
        <f t="shared" si="17"/>
        <v>15</v>
      </c>
    </row>
    <row r="167" spans="1:6">
      <c r="A167" t="str">
        <f t="shared" si="15"/>
        <v>香港仓MCM403CC0027B0</v>
      </c>
      <c r="B167" t="str">
        <f t="shared" si="16"/>
        <v>香港仓M</v>
      </c>
      <c r="C167" t="s">
        <v>60</v>
      </c>
      <c r="D167" t="s">
        <v>177</v>
      </c>
      <c r="E167">
        <v>15</v>
      </c>
      <c r="F167">
        <f t="shared" si="17"/>
        <v>15</v>
      </c>
    </row>
    <row r="168" spans="1:6">
      <c r="A168" t="str">
        <f t="shared" si="15"/>
        <v>香港仓FCM403CC0027B0</v>
      </c>
      <c r="B168" t="str">
        <f t="shared" si="16"/>
        <v>香港仓F</v>
      </c>
      <c r="C168" t="s">
        <v>60</v>
      </c>
      <c r="D168" t="s">
        <v>178</v>
      </c>
      <c r="F168">
        <f t="shared" si="17"/>
        <v>0</v>
      </c>
    </row>
    <row r="169" spans="1:6">
      <c r="A169" t="str">
        <f t="shared" si="15"/>
        <v>香港仓XXLCM403CC0027B0</v>
      </c>
      <c r="B169" t="str">
        <f t="shared" si="16"/>
        <v>香港仓XXL</v>
      </c>
      <c r="C169" t="s">
        <v>60</v>
      </c>
      <c r="D169" t="s">
        <v>179</v>
      </c>
      <c r="F169">
        <f t="shared" si="17"/>
        <v>0</v>
      </c>
    </row>
    <row r="170" spans="1:6">
      <c r="A170" t="str">
        <f t="shared" si="15"/>
        <v>香港仓SCM403CC0027B0</v>
      </c>
      <c r="B170" t="str">
        <f t="shared" si="16"/>
        <v>香港仓S</v>
      </c>
      <c r="C170" t="s">
        <v>60</v>
      </c>
      <c r="D170" t="s">
        <v>180</v>
      </c>
      <c r="E170">
        <v>8</v>
      </c>
      <c r="F170">
        <f t="shared" si="17"/>
        <v>8</v>
      </c>
    </row>
    <row r="171" spans="1:6">
      <c r="A171" t="str">
        <f t="shared" si="15"/>
        <v>香港仓XLCM403CC0027B0</v>
      </c>
      <c r="B171" t="str">
        <f t="shared" si="16"/>
        <v>香港仓XL</v>
      </c>
      <c r="C171" t="s">
        <v>60</v>
      </c>
      <c r="D171" t="s">
        <v>181</v>
      </c>
      <c r="E171">
        <v>9</v>
      </c>
      <c r="F171">
        <f t="shared" si="17"/>
        <v>9</v>
      </c>
    </row>
    <row r="172" spans="1:6">
      <c r="A172" t="str">
        <f t="shared" si="15"/>
        <v>广州期货仓MCM403CC0027W0</v>
      </c>
      <c r="B172" t="str">
        <f t="shared" si="16"/>
        <v>广州期货仓M</v>
      </c>
      <c r="C172" t="s">
        <v>62</v>
      </c>
      <c r="D172" t="s">
        <v>140</v>
      </c>
      <c r="F172">
        <f t="shared" si="17"/>
        <v>0</v>
      </c>
    </row>
    <row r="173" spans="1:6">
      <c r="A173" t="str">
        <f t="shared" si="15"/>
        <v>广州期货仓XSCM403CC0027W0</v>
      </c>
      <c r="B173" t="str">
        <f t="shared" si="16"/>
        <v>广州期货仓XS</v>
      </c>
      <c r="C173" t="s">
        <v>62</v>
      </c>
      <c r="D173" t="s">
        <v>141</v>
      </c>
      <c r="F173">
        <f t="shared" si="17"/>
        <v>0</v>
      </c>
    </row>
    <row r="174" spans="1:6">
      <c r="A174" t="str">
        <f t="shared" si="15"/>
        <v>广州期货仓SCM403CC0027W0</v>
      </c>
      <c r="B174" t="str">
        <f t="shared" si="16"/>
        <v>广州期货仓S</v>
      </c>
      <c r="C174" t="s">
        <v>62</v>
      </c>
      <c r="D174" t="s">
        <v>142</v>
      </c>
      <c r="F174">
        <f t="shared" si="17"/>
        <v>0</v>
      </c>
    </row>
    <row r="175" spans="1:6">
      <c r="A175" t="str">
        <f t="shared" si="15"/>
        <v>武汉XLCM403CC0027W0</v>
      </c>
      <c r="B175" t="str">
        <f t="shared" si="16"/>
        <v>武汉XL</v>
      </c>
      <c r="C175" t="s">
        <v>62</v>
      </c>
      <c r="D175" t="s">
        <v>143</v>
      </c>
      <c r="F175">
        <f t="shared" si="17"/>
        <v>0</v>
      </c>
    </row>
    <row r="176" spans="1:6">
      <c r="A176" t="str">
        <f t="shared" si="15"/>
        <v>武汉FCM403CC0027W0</v>
      </c>
      <c r="B176" t="str">
        <f t="shared" si="16"/>
        <v>武汉F</v>
      </c>
      <c r="C176" t="s">
        <v>62</v>
      </c>
      <c r="D176" t="s">
        <v>144</v>
      </c>
      <c r="F176">
        <f t="shared" si="17"/>
        <v>0</v>
      </c>
    </row>
    <row r="177" spans="1:6">
      <c r="A177" t="str">
        <f t="shared" si="15"/>
        <v>武汉XXLCM403CC0027W0</v>
      </c>
      <c r="B177" t="str">
        <f t="shared" si="16"/>
        <v>武汉XXL</v>
      </c>
      <c r="C177" t="s">
        <v>62</v>
      </c>
      <c r="D177" t="s">
        <v>145</v>
      </c>
      <c r="F177">
        <f t="shared" si="17"/>
        <v>0</v>
      </c>
    </row>
    <row r="178" spans="1:6">
      <c r="A178" t="str">
        <f t="shared" si="15"/>
        <v>武汉XSCM403CC0027W0</v>
      </c>
      <c r="B178" t="str">
        <f t="shared" si="16"/>
        <v>武汉XS</v>
      </c>
      <c r="C178" t="s">
        <v>62</v>
      </c>
      <c r="D178" t="s">
        <v>146</v>
      </c>
      <c r="F178">
        <f t="shared" si="17"/>
        <v>0</v>
      </c>
    </row>
    <row r="179" spans="1:6">
      <c r="A179" t="str">
        <f t="shared" si="15"/>
        <v>武汉LCM403CC0027W0</v>
      </c>
      <c r="B179" t="str">
        <f t="shared" si="16"/>
        <v>武汉L</v>
      </c>
      <c r="C179" t="s">
        <v>62</v>
      </c>
      <c r="D179" t="s">
        <v>147</v>
      </c>
      <c r="F179">
        <f t="shared" si="17"/>
        <v>0</v>
      </c>
    </row>
    <row r="180" spans="1:6">
      <c r="A180" t="str">
        <f t="shared" si="15"/>
        <v>武汉MCM403CC0027W0</v>
      </c>
      <c r="B180" t="str">
        <f t="shared" si="16"/>
        <v>武汉M</v>
      </c>
      <c r="C180" t="s">
        <v>62</v>
      </c>
      <c r="D180" t="s">
        <v>148</v>
      </c>
      <c r="F180">
        <f t="shared" si="17"/>
        <v>0</v>
      </c>
    </row>
    <row r="181" spans="1:6">
      <c r="A181" t="str">
        <f t="shared" si="15"/>
        <v>武汉SCM403CC0027W0</v>
      </c>
      <c r="B181" t="str">
        <f t="shared" si="16"/>
        <v>武汉S</v>
      </c>
      <c r="C181" t="s">
        <v>62</v>
      </c>
      <c r="D181" t="s">
        <v>149</v>
      </c>
      <c r="F181">
        <f t="shared" si="17"/>
        <v>0</v>
      </c>
    </row>
    <row r="182" spans="1:6">
      <c r="A182" t="str">
        <f t="shared" si="15"/>
        <v>广州期货仓FCM403CC0027W0</v>
      </c>
      <c r="B182" t="str">
        <f t="shared" si="16"/>
        <v>广州期货仓F</v>
      </c>
      <c r="C182" t="s">
        <v>62</v>
      </c>
      <c r="D182" t="s">
        <v>150</v>
      </c>
      <c r="F182">
        <f t="shared" si="17"/>
        <v>0</v>
      </c>
    </row>
    <row r="183" spans="1:6">
      <c r="A183" t="str">
        <f t="shared" si="15"/>
        <v>南浦拍照样衣仓XSCM403CC0027W0</v>
      </c>
      <c r="B183" t="str">
        <f t="shared" si="16"/>
        <v>南浦拍照样衣仓XS</v>
      </c>
      <c r="C183" t="s">
        <v>62</v>
      </c>
      <c r="D183" t="s">
        <v>151</v>
      </c>
      <c r="F183">
        <f t="shared" si="17"/>
        <v>0</v>
      </c>
    </row>
    <row r="184" spans="1:6">
      <c r="A184" t="str">
        <f t="shared" si="15"/>
        <v>南浦拍照样衣仓MCM403CC0027W0</v>
      </c>
      <c r="B184" t="str">
        <f t="shared" si="16"/>
        <v>南浦拍照样衣仓M</v>
      </c>
      <c r="C184" t="s">
        <v>62</v>
      </c>
      <c r="D184" t="s">
        <v>152</v>
      </c>
      <c r="F184">
        <f t="shared" si="17"/>
        <v>0</v>
      </c>
    </row>
    <row r="185" spans="1:6">
      <c r="A185" t="str">
        <f t="shared" si="15"/>
        <v>南浦拍照样衣仓SCM403CC0027W0</v>
      </c>
      <c r="B185" t="str">
        <f t="shared" si="16"/>
        <v>南浦拍照样衣仓S</v>
      </c>
      <c r="C185" t="s">
        <v>62</v>
      </c>
      <c r="D185" t="s">
        <v>153</v>
      </c>
      <c r="F185">
        <f t="shared" si="17"/>
        <v>0</v>
      </c>
    </row>
    <row r="186" spans="1:6">
      <c r="A186" t="str">
        <f t="shared" si="15"/>
        <v>南浦正品仓FCM403CC0027W0</v>
      </c>
      <c r="B186" t="str">
        <f t="shared" si="16"/>
        <v>南浦正品仓F</v>
      </c>
      <c r="C186" t="s">
        <v>62</v>
      </c>
      <c r="D186" t="s">
        <v>154</v>
      </c>
      <c r="E186">
        <v>0</v>
      </c>
      <c r="F186">
        <f t="shared" si="17"/>
        <v>0</v>
      </c>
    </row>
    <row r="187" spans="1:6">
      <c r="A187" t="str">
        <f t="shared" si="15"/>
        <v>广州期货仓XXLCM403CC0027W0</v>
      </c>
      <c r="B187" t="str">
        <f t="shared" si="16"/>
        <v>广州期货仓XXL</v>
      </c>
      <c r="C187" t="s">
        <v>62</v>
      </c>
      <c r="D187" t="s">
        <v>155</v>
      </c>
      <c r="F187">
        <f t="shared" si="17"/>
        <v>0</v>
      </c>
    </row>
    <row r="188" spans="1:6">
      <c r="A188" t="str">
        <f t="shared" ref="A188:A219" si="18">B188&amp;C188</f>
        <v>广州期货仓XLCM403CC0027W0</v>
      </c>
      <c r="B188" t="str">
        <f t="shared" ref="B188:B219" si="19">RIGHT(D188,LEN(D188)-FIND(":",D188,1))</f>
        <v>广州期货仓XL</v>
      </c>
      <c r="C188" t="s">
        <v>62</v>
      </c>
      <c r="D188" t="s">
        <v>156</v>
      </c>
      <c r="F188">
        <f t="shared" ref="F188:F219" si="20">E188</f>
        <v>0</v>
      </c>
    </row>
    <row r="189" spans="1:6">
      <c r="A189" t="str">
        <f t="shared" si="18"/>
        <v>广州期货仓LCM403CC0027W0</v>
      </c>
      <c r="B189" t="str">
        <f t="shared" si="19"/>
        <v>广州期货仓L</v>
      </c>
      <c r="C189" t="s">
        <v>62</v>
      </c>
      <c r="D189" t="s">
        <v>157</v>
      </c>
      <c r="F189">
        <f t="shared" si="20"/>
        <v>0</v>
      </c>
    </row>
    <row r="190" spans="1:6">
      <c r="A190" t="str">
        <f t="shared" si="18"/>
        <v>南浦正品仓XXLCM403CC0027W0</v>
      </c>
      <c r="B190" t="str">
        <f t="shared" si="19"/>
        <v>南浦正品仓XXL</v>
      </c>
      <c r="C190" t="s">
        <v>62</v>
      </c>
      <c r="D190" t="s">
        <v>158</v>
      </c>
      <c r="F190">
        <f t="shared" si="20"/>
        <v>0</v>
      </c>
    </row>
    <row r="191" spans="1:6">
      <c r="A191" t="str">
        <f t="shared" si="18"/>
        <v>南浦正品仓XLCM403CC0027W0</v>
      </c>
      <c r="B191" t="str">
        <f t="shared" si="19"/>
        <v>南浦正品仓XL</v>
      </c>
      <c r="C191" t="s">
        <v>62</v>
      </c>
      <c r="D191" t="s">
        <v>159</v>
      </c>
      <c r="E191">
        <v>1</v>
      </c>
      <c r="F191">
        <f t="shared" si="20"/>
        <v>1</v>
      </c>
    </row>
    <row r="192" spans="1:6">
      <c r="A192" t="str">
        <f t="shared" si="18"/>
        <v>南浦正品仓LCM403CC0027W0</v>
      </c>
      <c r="B192" t="str">
        <f t="shared" si="19"/>
        <v>南浦正品仓L</v>
      </c>
      <c r="C192" t="s">
        <v>62</v>
      </c>
      <c r="D192" t="s">
        <v>160</v>
      </c>
      <c r="E192">
        <v>2</v>
      </c>
      <c r="F192">
        <f t="shared" si="20"/>
        <v>2</v>
      </c>
    </row>
    <row r="193" spans="1:6">
      <c r="A193" t="str">
        <f t="shared" si="18"/>
        <v>南浦正品仓MCM403CC0027W0</v>
      </c>
      <c r="B193" t="str">
        <f t="shared" si="19"/>
        <v>南浦正品仓M</v>
      </c>
      <c r="C193" t="s">
        <v>62</v>
      </c>
      <c r="D193" t="s">
        <v>161</v>
      </c>
      <c r="E193">
        <v>2</v>
      </c>
      <c r="F193">
        <f t="shared" si="20"/>
        <v>2</v>
      </c>
    </row>
    <row r="194" spans="1:6">
      <c r="A194" t="str">
        <f t="shared" si="18"/>
        <v>南浦正品仓SCM403CC0027W0</v>
      </c>
      <c r="B194" t="str">
        <f t="shared" si="19"/>
        <v>南浦正品仓S</v>
      </c>
      <c r="C194" t="s">
        <v>62</v>
      </c>
      <c r="D194" t="s">
        <v>162</v>
      </c>
      <c r="E194">
        <v>1</v>
      </c>
      <c r="F194">
        <f t="shared" si="20"/>
        <v>1</v>
      </c>
    </row>
    <row r="195" spans="1:6">
      <c r="A195" t="str">
        <f t="shared" si="18"/>
        <v>南浦正品仓XSCM403CC0027W0</v>
      </c>
      <c r="B195" t="str">
        <f t="shared" si="19"/>
        <v>南浦正品仓XS</v>
      </c>
      <c r="C195" t="s">
        <v>62</v>
      </c>
      <c r="D195" t="s">
        <v>163</v>
      </c>
      <c r="E195">
        <v>0</v>
      </c>
      <c r="F195">
        <f t="shared" si="20"/>
        <v>0</v>
      </c>
    </row>
    <row r="196" spans="1:6">
      <c r="A196" t="str">
        <f t="shared" si="18"/>
        <v>大货样衣仓XXLCM403CC0027W0</v>
      </c>
      <c r="B196" t="str">
        <f t="shared" si="19"/>
        <v>大货样衣仓XXL</v>
      </c>
      <c r="C196" t="s">
        <v>62</v>
      </c>
      <c r="D196" t="s">
        <v>164</v>
      </c>
      <c r="F196">
        <f t="shared" si="20"/>
        <v>0</v>
      </c>
    </row>
    <row r="197" spans="1:6">
      <c r="A197" t="str">
        <f t="shared" si="18"/>
        <v>大货样衣仓MCM403CC0027W0</v>
      </c>
      <c r="B197" t="str">
        <f t="shared" si="19"/>
        <v>大货样衣仓M</v>
      </c>
      <c r="C197" t="s">
        <v>62</v>
      </c>
      <c r="D197" t="s">
        <v>165</v>
      </c>
      <c r="F197">
        <f t="shared" si="20"/>
        <v>0</v>
      </c>
    </row>
    <row r="198" spans="1:6">
      <c r="A198" t="str">
        <f t="shared" si="18"/>
        <v>大货样衣仓XLCM403CC0027W0</v>
      </c>
      <c r="B198" t="str">
        <f t="shared" si="19"/>
        <v>大货样衣仓XL</v>
      </c>
      <c r="C198" t="s">
        <v>62</v>
      </c>
      <c r="D198" t="s">
        <v>166</v>
      </c>
      <c r="F198">
        <f t="shared" si="20"/>
        <v>0</v>
      </c>
    </row>
    <row r="199" spans="1:6">
      <c r="A199" t="str">
        <f t="shared" si="18"/>
        <v>大货样衣仓LCM403CC0027W0</v>
      </c>
      <c r="B199" t="str">
        <f t="shared" si="19"/>
        <v>大货样衣仓L</v>
      </c>
      <c r="C199" t="s">
        <v>62</v>
      </c>
      <c r="D199" t="s">
        <v>167</v>
      </c>
      <c r="F199">
        <f t="shared" si="20"/>
        <v>0</v>
      </c>
    </row>
    <row r="200" spans="1:6">
      <c r="A200" t="str">
        <f t="shared" si="18"/>
        <v>大货样衣仓SCM403CC0027W0</v>
      </c>
      <c r="B200" t="str">
        <f t="shared" si="19"/>
        <v>大货样衣仓S</v>
      </c>
      <c r="C200" t="s">
        <v>62</v>
      </c>
      <c r="D200" t="s">
        <v>168</v>
      </c>
      <c r="E200">
        <v>1</v>
      </c>
      <c r="F200">
        <f t="shared" si="20"/>
        <v>1</v>
      </c>
    </row>
    <row r="201" spans="1:6">
      <c r="A201" t="str">
        <f t="shared" si="18"/>
        <v>大货样衣仓XSCM403CC0027W0</v>
      </c>
      <c r="B201" t="str">
        <f t="shared" si="19"/>
        <v>大货样衣仓XS</v>
      </c>
      <c r="C201" t="s">
        <v>62</v>
      </c>
      <c r="D201" t="s">
        <v>169</v>
      </c>
      <c r="F201">
        <f t="shared" si="20"/>
        <v>0</v>
      </c>
    </row>
    <row r="202" spans="1:6">
      <c r="A202" t="str">
        <f t="shared" si="18"/>
        <v>南浦拍照样衣仓FCM403CC0027W0</v>
      </c>
      <c r="B202" t="str">
        <f t="shared" si="19"/>
        <v>南浦拍照样衣仓F</v>
      </c>
      <c r="C202" t="s">
        <v>62</v>
      </c>
      <c r="D202" t="s">
        <v>170</v>
      </c>
      <c r="F202">
        <f t="shared" si="20"/>
        <v>0</v>
      </c>
    </row>
    <row r="203" spans="1:6">
      <c r="A203" t="str">
        <f t="shared" si="18"/>
        <v>南浦拍照样衣仓XXLCM403CC0027W0</v>
      </c>
      <c r="B203" t="str">
        <f t="shared" si="19"/>
        <v>南浦拍照样衣仓XXL</v>
      </c>
      <c r="C203" t="s">
        <v>62</v>
      </c>
      <c r="D203" t="s">
        <v>171</v>
      </c>
      <c r="F203">
        <f t="shared" si="20"/>
        <v>0</v>
      </c>
    </row>
    <row r="204" spans="1:6">
      <c r="A204" t="str">
        <f t="shared" si="18"/>
        <v>南浦拍照样衣仓XLCM403CC0027W0</v>
      </c>
      <c r="B204" t="str">
        <f t="shared" si="19"/>
        <v>南浦拍照样衣仓XL</v>
      </c>
      <c r="C204" t="s">
        <v>62</v>
      </c>
      <c r="D204" t="s">
        <v>172</v>
      </c>
      <c r="F204">
        <f t="shared" si="20"/>
        <v>0</v>
      </c>
    </row>
    <row r="205" spans="1:6">
      <c r="A205" t="str">
        <f t="shared" si="18"/>
        <v>香港仓XSCM403CC0027W0</v>
      </c>
      <c r="B205" t="str">
        <f t="shared" si="19"/>
        <v>香港仓XS</v>
      </c>
      <c r="C205" t="s">
        <v>62</v>
      </c>
      <c r="D205" t="s">
        <v>173</v>
      </c>
      <c r="E205">
        <v>0</v>
      </c>
      <c r="F205">
        <f t="shared" si="20"/>
        <v>0</v>
      </c>
    </row>
    <row r="206" spans="1:6">
      <c r="A206" t="str">
        <f t="shared" si="18"/>
        <v>南浦拍照样衣仓LCM403CC0027W0</v>
      </c>
      <c r="B206" t="str">
        <f t="shared" si="19"/>
        <v>南浦拍照样衣仓L</v>
      </c>
      <c r="C206" t="s">
        <v>62</v>
      </c>
      <c r="D206" t="s">
        <v>174</v>
      </c>
      <c r="F206">
        <f t="shared" si="20"/>
        <v>0</v>
      </c>
    </row>
    <row r="207" spans="1:6">
      <c r="A207" t="str">
        <f t="shared" si="18"/>
        <v>大货样衣仓FCM403CC0027W0</v>
      </c>
      <c r="B207" t="str">
        <f t="shared" si="19"/>
        <v>大货样衣仓F</v>
      </c>
      <c r="C207" t="s">
        <v>62</v>
      </c>
      <c r="D207" t="s">
        <v>175</v>
      </c>
      <c r="F207">
        <f t="shared" si="20"/>
        <v>0</v>
      </c>
    </row>
    <row r="208" spans="1:6">
      <c r="A208" t="str">
        <f t="shared" si="18"/>
        <v>香港仓LCM403CC0027W0</v>
      </c>
      <c r="B208" t="str">
        <f t="shared" si="19"/>
        <v>香港仓L</v>
      </c>
      <c r="C208" t="s">
        <v>62</v>
      </c>
      <c r="D208" t="s">
        <v>176</v>
      </c>
      <c r="E208">
        <v>17</v>
      </c>
      <c r="F208">
        <f t="shared" si="20"/>
        <v>17</v>
      </c>
    </row>
    <row r="209" spans="1:6">
      <c r="A209" t="str">
        <f t="shared" si="18"/>
        <v>香港仓MCM403CC0027W0</v>
      </c>
      <c r="B209" t="str">
        <f t="shared" si="19"/>
        <v>香港仓M</v>
      </c>
      <c r="C209" t="s">
        <v>62</v>
      </c>
      <c r="D209" t="s">
        <v>177</v>
      </c>
      <c r="E209">
        <v>21</v>
      </c>
      <c r="F209">
        <f t="shared" si="20"/>
        <v>21</v>
      </c>
    </row>
    <row r="210" spans="1:6">
      <c r="A210" t="str">
        <f t="shared" si="18"/>
        <v>香港仓FCM403CC0027W0</v>
      </c>
      <c r="B210" t="str">
        <f t="shared" si="19"/>
        <v>香港仓F</v>
      </c>
      <c r="C210" t="s">
        <v>62</v>
      </c>
      <c r="D210" t="s">
        <v>178</v>
      </c>
      <c r="F210">
        <f t="shared" si="20"/>
        <v>0</v>
      </c>
    </row>
    <row r="211" spans="1:6">
      <c r="A211" t="str">
        <f t="shared" si="18"/>
        <v>香港仓XXLCM403CC0027W0</v>
      </c>
      <c r="B211" t="str">
        <f t="shared" si="19"/>
        <v>香港仓XXL</v>
      </c>
      <c r="C211" t="s">
        <v>62</v>
      </c>
      <c r="D211" t="s">
        <v>179</v>
      </c>
      <c r="F211">
        <f t="shared" si="20"/>
        <v>0</v>
      </c>
    </row>
    <row r="212" spans="1:6">
      <c r="A212" t="str">
        <f t="shared" si="18"/>
        <v>香港仓SCM403CC0027W0</v>
      </c>
      <c r="B212" t="str">
        <f t="shared" si="19"/>
        <v>香港仓S</v>
      </c>
      <c r="C212" t="s">
        <v>62</v>
      </c>
      <c r="D212" t="s">
        <v>180</v>
      </c>
      <c r="E212">
        <v>9</v>
      </c>
      <c r="F212">
        <f t="shared" si="20"/>
        <v>9</v>
      </c>
    </row>
    <row r="213" spans="1:6">
      <c r="A213" t="str">
        <f t="shared" si="18"/>
        <v>香港仓XLCM403CC0027W0</v>
      </c>
      <c r="B213" t="str">
        <f t="shared" si="19"/>
        <v>香港仓XL</v>
      </c>
      <c r="C213" t="s">
        <v>62</v>
      </c>
      <c r="D213" t="s">
        <v>181</v>
      </c>
      <c r="E213">
        <v>4</v>
      </c>
      <c r="F213">
        <f t="shared" si="20"/>
        <v>4</v>
      </c>
    </row>
    <row r="214" spans="1:6">
      <c r="A214" t="str">
        <f t="shared" si="18"/>
        <v>广州期货仓MCW501JS0046E3</v>
      </c>
      <c r="B214" t="str">
        <f t="shared" si="19"/>
        <v>广州期货仓M</v>
      </c>
      <c r="C214" t="s">
        <v>63</v>
      </c>
      <c r="D214" t="s">
        <v>140</v>
      </c>
      <c r="E214">
        <v>8</v>
      </c>
      <c r="F214">
        <f t="shared" si="20"/>
        <v>8</v>
      </c>
    </row>
    <row r="215" spans="1:6">
      <c r="A215" t="str">
        <f t="shared" si="18"/>
        <v>广州期货仓XSCW501JS0046E3</v>
      </c>
      <c r="B215" t="str">
        <f t="shared" si="19"/>
        <v>广州期货仓XS</v>
      </c>
      <c r="C215" t="s">
        <v>63</v>
      </c>
      <c r="D215" t="s">
        <v>141</v>
      </c>
      <c r="F215">
        <f t="shared" si="20"/>
        <v>0</v>
      </c>
    </row>
    <row r="216" spans="1:6">
      <c r="A216" t="str">
        <f t="shared" si="18"/>
        <v>广州期货仓SCW501JS0046E3</v>
      </c>
      <c r="B216" t="str">
        <f t="shared" si="19"/>
        <v>广州期货仓S</v>
      </c>
      <c r="C216" t="s">
        <v>63</v>
      </c>
      <c r="D216" t="s">
        <v>142</v>
      </c>
      <c r="E216">
        <v>4</v>
      </c>
      <c r="F216">
        <f t="shared" si="20"/>
        <v>4</v>
      </c>
    </row>
    <row r="217" spans="1:6">
      <c r="A217" t="str">
        <f t="shared" si="18"/>
        <v>武汉XLCW501JS0046E3</v>
      </c>
      <c r="B217" t="str">
        <f t="shared" si="19"/>
        <v>武汉XL</v>
      </c>
      <c r="C217" t="s">
        <v>63</v>
      </c>
      <c r="D217" t="s">
        <v>143</v>
      </c>
      <c r="F217">
        <f t="shared" si="20"/>
        <v>0</v>
      </c>
    </row>
    <row r="218" spans="1:6">
      <c r="A218" t="str">
        <f t="shared" si="18"/>
        <v>武汉FCW501JS0046E3</v>
      </c>
      <c r="B218" t="str">
        <f t="shared" si="19"/>
        <v>武汉F</v>
      </c>
      <c r="C218" t="s">
        <v>63</v>
      </c>
      <c r="D218" t="s">
        <v>144</v>
      </c>
      <c r="F218">
        <f t="shared" si="20"/>
        <v>0</v>
      </c>
    </row>
    <row r="219" spans="1:6">
      <c r="A219" t="str">
        <f t="shared" si="18"/>
        <v>武汉XXLCW501JS0046E3</v>
      </c>
      <c r="B219" t="str">
        <f t="shared" si="19"/>
        <v>武汉XXL</v>
      </c>
      <c r="C219" t="s">
        <v>63</v>
      </c>
      <c r="D219" t="s">
        <v>145</v>
      </c>
      <c r="F219">
        <f t="shared" si="20"/>
        <v>0</v>
      </c>
    </row>
    <row r="220" spans="1:6">
      <c r="A220" t="str">
        <f t="shared" ref="A220:A237" si="21">B220&amp;C220</f>
        <v>武汉XSCW501JS0046E3</v>
      </c>
      <c r="B220" t="str">
        <f t="shared" ref="B220:B237" si="22">RIGHT(D220,LEN(D220)-FIND(":",D220,1))</f>
        <v>武汉XS</v>
      </c>
      <c r="C220" t="s">
        <v>63</v>
      </c>
      <c r="D220" t="s">
        <v>146</v>
      </c>
      <c r="F220">
        <f t="shared" ref="F220:F237" si="23">E220</f>
        <v>0</v>
      </c>
    </row>
    <row r="221" spans="1:6">
      <c r="A221" t="str">
        <f t="shared" si="21"/>
        <v>武汉LCW501JS0046E3</v>
      </c>
      <c r="B221" t="str">
        <f t="shared" si="22"/>
        <v>武汉L</v>
      </c>
      <c r="C221" t="s">
        <v>63</v>
      </c>
      <c r="D221" t="s">
        <v>147</v>
      </c>
      <c r="F221">
        <f t="shared" si="23"/>
        <v>0</v>
      </c>
    </row>
    <row r="222" spans="1:6">
      <c r="A222" t="str">
        <f t="shared" si="21"/>
        <v>武汉MCW501JS0046E3</v>
      </c>
      <c r="B222" t="str">
        <f t="shared" si="22"/>
        <v>武汉M</v>
      </c>
      <c r="C222" t="s">
        <v>63</v>
      </c>
      <c r="D222" t="s">
        <v>148</v>
      </c>
      <c r="F222">
        <f t="shared" si="23"/>
        <v>0</v>
      </c>
    </row>
    <row r="223" spans="1:6">
      <c r="A223" t="str">
        <f t="shared" si="21"/>
        <v>武汉SCW501JS0046E3</v>
      </c>
      <c r="B223" t="str">
        <f t="shared" si="22"/>
        <v>武汉S</v>
      </c>
      <c r="C223" t="s">
        <v>63</v>
      </c>
      <c r="D223" t="s">
        <v>149</v>
      </c>
      <c r="F223">
        <f t="shared" si="23"/>
        <v>0</v>
      </c>
    </row>
    <row r="224" spans="1:6">
      <c r="A224" t="str">
        <f t="shared" si="21"/>
        <v>广州期货仓FCW501JS0046E3</v>
      </c>
      <c r="B224" t="str">
        <f t="shared" si="22"/>
        <v>广州期货仓F</v>
      </c>
      <c r="C224" t="s">
        <v>63</v>
      </c>
      <c r="D224" t="s">
        <v>150</v>
      </c>
      <c r="F224">
        <f t="shared" si="23"/>
        <v>0</v>
      </c>
    </row>
    <row r="225" spans="1:6">
      <c r="A225" t="str">
        <f t="shared" si="21"/>
        <v>南浦拍照样衣仓XSCW501JS0046E3</v>
      </c>
      <c r="B225" t="str">
        <f t="shared" si="22"/>
        <v>南浦拍照样衣仓XS</v>
      </c>
      <c r="C225" t="s">
        <v>63</v>
      </c>
      <c r="D225" t="s">
        <v>151</v>
      </c>
      <c r="F225">
        <f t="shared" si="23"/>
        <v>0</v>
      </c>
    </row>
    <row r="226" spans="1:6">
      <c r="A226" t="str">
        <f t="shared" si="21"/>
        <v>南浦拍照样衣仓MCW501JS0046E3</v>
      </c>
      <c r="B226" t="str">
        <f t="shared" si="22"/>
        <v>南浦拍照样衣仓M</v>
      </c>
      <c r="C226" t="s">
        <v>63</v>
      </c>
      <c r="D226" t="s">
        <v>152</v>
      </c>
      <c r="F226">
        <f t="shared" si="23"/>
        <v>0</v>
      </c>
    </row>
    <row r="227" spans="1:6">
      <c r="A227" t="str">
        <f t="shared" si="21"/>
        <v>南浦拍照样衣仓SCW501JS0046E3</v>
      </c>
      <c r="B227" t="str">
        <f t="shared" si="22"/>
        <v>南浦拍照样衣仓S</v>
      </c>
      <c r="C227" t="s">
        <v>63</v>
      </c>
      <c r="D227" t="s">
        <v>153</v>
      </c>
      <c r="E227">
        <v>2</v>
      </c>
      <c r="F227">
        <f t="shared" si="23"/>
        <v>2</v>
      </c>
    </row>
    <row r="228" spans="1:6">
      <c r="A228" t="str">
        <f t="shared" si="21"/>
        <v>南浦正品仓FCW501JS0046E3</v>
      </c>
      <c r="B228" t="str">
        <f t="shared" si="22"/>
        <v>南浦正品仓F</v>
      </c>
      <c r="C228" t="s">
        <v>63</v>
      </c>
      <c r="D228" t="s">
        <v>154</v>
      </c>
      <c r="E228">
        <v>0</v>
      </c>
      <c r="F228">
        <f t="shared" si="23"/>
        <v>0</v>
      </c>
    </row>
    <row r="229" spans="1:6">
      <c r="A229" t="str">
        <f t="shared" si="21"/>
        <v>广州期货仓XXLCW501JS0046E3</v>
      </c>
      <c r="B229" t="str">
        <f t="shared" si="22"/>
        <v>广州期货仓XXL</v>
      </c>
      <c r="C229" t="s">
        <v>63</v>
      </c>
      <c r="D229" t="s">
        <v>155</v>
      </c>
      <c r="F229">
        <f t="shared" si="23"/>
        <v>0</v>
      </c>
    </row>
    <row r="230" spans="1:6">
      <c r="A230" t="str">
        <f t="shared" si="21"/>
        <v>广州期货仓XLCW501JS0046E3</v>
      </c>
      <c r="B230" t="str">
        <f t="shared" si="22"/>
        <v>广州期货仓XL</v>
      </c>
      <c r="C230" t="s">
        <v>63</v>
      </c>
      <c r="D230" t="s">
        <v>156</v>
      </c>
      <c r="F230">
        <f t="shared" si="23"/>
        <v>0</v>
      </c>
    </row>
    <row r="231" spans="1:6">
      <c r="A231" t="str">
        <f t="shared" si="21"/>
        <v>广州期货仓LCW501JS0046E3</v>
      </c>
      <c r="B231" t="str">
        <f t="shared" si="22"/>
        <v>广州期货仓L</v>
      </c>
      <c r="C231" t="s">
        <v>63</v>
      </c>
      <c r="D231" t="s">
        <v>157</v>
      </c>
      <c r="E231">
        <v>6</v>
      </c>
      <c r="F231">
        <f t="shared" si="23"/>
        <v>6</v>
      </c>
    </row>
    <row r="232" spans="1:6">
      <c r="A232" t="str">
        <f t="shared" si="21"/>
        <v>南浦正品仓XXLCW501JS0046E3</v>
      </c>
      <c r="B232" t="str">
        <f t="shared" si="22"/>
        <v>南浦正品仓XXL</v>
      </c>
      <c r="C232" t="s">
        <v>63</v>
      </c>
      <c r="D232" t="s">
        <v>158</v>
      </c>
      <c r="F232">
        <f t="shared" si="23"/>
        <v>0</v>
      </c>
    </row>
    <row r="233" spans="1:6">
      <c r="A233" t="str">
        <f t="shared" si="21"/>
        <v>南浦正品仓XLCW501JS0046E3</v>
      </c>
      <c r="B233" t="str">
        <f t="shared" si="22"/>
        <v>南浦正品仓XL</v>
      </c>
      <c r="C233" t="s">
        <v>63</v>
      </c>
      <c r="D233" t="s">
        <v>159</v>
      </c>
      <c r="E233">
        <v>0</v>
      </c>
      <c r="F233">
        <f t="shared" si="23"/>
        <v>0</v>
      </c>
    </row>
    <row r="234" spans="1:6">
      <c r="A234" t="str">
        <f t="shared" si="21"/>
        <v>南浦正品仓LCW501JS0046E3</v>
      </c>
      <c r="B234" t="str">
        <f t="shared" si="22"/>
        <v>南浦正品仓L</v>
      </c>
      <c r="C234" t="s">
        <v>63</v>
      </c>
      <c r="D234" t="s">
        <v>160</v>
      </c>
      <c r="E234">
        <v>2</v>
      </c>
      <c r="F234">
        <f t="shared" si="23"/>
        <v>2</v>
      </c>
    </row>
    <row r="235" spans="1:6">
      <c r="A235" t="str">
        <f t="shared" si="21"/>
        <v>南浦正品仓MCW501JS0046E3</v>
      </c>
      <c r="B235" t="str">
        <f t="shared" si="22"/>
        <v>南浦正品仓M</v>
      </c>
      <c r="C235" t="s">
        <v>63</v>
      </c>
      <c r="D235" t="s">
        <v>161</v>
      </c>
      <c r="E235">
        <v>9</v>
      </c>
      <c r="F235">
        <f t="shared" si="23"/>
        <v>9</v>
      </c>
    </row>
    <row r="236" spans="1:6">
      <c r="A236" t="str">
        <f t="shared" si="21"/>
        <v>南浦正品仓SCW501JS0046E3</v>
      </c>
      <c r="B236" t="str">
        <f t="shared" si="22"/>
        <v>南浦正品仓S</v>
      </c>
      <c r="C236" t="s">
        <v>63</v>
      </c>
      <c r="D236" t="s">
        <v>162</v>
      </c>
      <c r="E236">
        <v>9</v>
      </c>
      <c r="F236">
        <f t="shared" si="23"/>
        <v>9</v>
      </c>
    </row>
    <row r="237" spans="1:6">
      <c r="A237" t="str">
        <f t="shared" si="21"/>
        <v>南浦正品仓XSCW501JS0046E3</v>
      </c>
      <c r="B237" t="str">
        <f t="shared" si="22"/>
        <v>南浦正品仓XS</v>
      </c>
      <c r="C237" t="s">
        <v>63</v>
      </c>
      <c r="D237" t="s">
        <v>163</v>
      </c>
      <c r="E237">
        <v>4</v>
      </c>
      <c r="F237">
        <f t="shared" si="23"/>
        <v>4</v>
      </c>
    </row>
    <row r="238" spans="1:6">
      <c r="A238" t="str">
        <f t="shared" ref="A238:A263" si="24">B238&amp;C238</f>
        <v>大货样衣仓XXLCW501JS0046E3</v>
      </c>
      <c r="B238" t="str">
        <f t="shared" ref="B238:B263" si="25">RIGHT(D238,LEN(D238)-FIND(":",D238,1))</f>
        <v>大货样衣仓XXL</v>
      </c>
      <c r="C238" t="s">
        <v>63</v>
      </c>
      <c r="D238" t="s">
        <v>164</v>
      </c>
      <c r="F238">
        <f t="shared" ref="F238:F263" si="26">E238</f>
        <v>0</v>
      </c>
    </row>
    <row r="239" spans="1:6">
      <c r="A239" t="str">
        <f t="shared" si="24"/>
        <v>大货样衣仓MCW501JS0046E3</v>
      </c>
      <c r="B239" t="str">
        <f t="shared" si="25"/>
        <v>大货样衣仓M</v>
      </c>
      <c r="C239" t="s">
        <v>63</v>
      </c>
      <c r="D239" t="s">
        <v>165</v>
      </c>
      <c r="F239">
        <f t="shared" si="26"/>
        <v>0</v>
      </c>
    </row>
    <row r="240" spans="1:6">
      <c r="A240" t="str">
        <f t="shared" si="24"/>
        <v>大货样衣仓XLCW501JS0046E3</v>
      </c>
      <c r="B240" t="str">
        <f t="shared" si="25"/>
        <v>大货样衣仓XL</v>
      </c>
      <c r="C240" t="s">
        <v>63</v>
      </c>
      <c r="D240" t="s">
        <v>166</v>
      </c>
      <c r="F240">
        <f t="shared" si="26"/>
        <v>0</v>
      </c>
    </row>
    <row r="241" spans="1:6">
      <c r="A241" t="str">
        <f t="shared" si="24"/>
        <v>大货样衣仓LCW501JS0046E3</v>
      </c>
      <c r="B241" t="str">
        <f t="shared" si="25"/>
        <v>大货样衣仓L</v>
      </c>
      <c r="C241" t="s">
        <v>63</v>
      </c>
      <c r="D241" t="s">
        <v>167</v>
      </c>
      <c r="F241">
        <f t="shared" si="26"/>
        <v>0</v>
      </c>
    </row>
    <row r="242" spans="1:6">
      <c r="A242" t="str">
        <f t="shared" si="24"/>
        <v>大货样衣仓SCW501JS0046E3</v>
      </c>
      <c r="B242" t="str">
        <f t="shared" si="25"/>
        <v>大货样衣仓S</v>
      </c>
      <c r="C242" t="s">
        <v>63</v>
      </c>
      <c r="D242" t="s">
        <v>168</v>
      </c>
      <c r="E242">
        <v>1</v>
      </c>
      <c r="F242">
        <f t="shared" si="26"/>
        <v>1</v>
      </c>
    </row>
    <row r="243" spans="1:6">
      <c r="A243" t="str">
        <f t="shared" si="24"/>
        <v>大货样衣仓XSCW501JS0046E3</v>
      </c>
      <c r="B243" t="str">
        <f t="shared" si="25"/>
        <v>大货样衣仓XS</v>
      </c>
      <c r="C243" t="s">
        <v>63</v>
      </c>
      <c r="D243" t="s">
        <v>169</v>
      </c>
      <c r="F243">
        <f t="shared" si="26"/>
        <v>0</v>
      </c>
    </row>
    <row r="244" spans="1:6">
      <c r="A244" t="str">
        <f t="shared" si="24"/>
        <v>南浦拍照样衣仓FCW501JS0046E3</v>
      </c>
      <c r="B244" t="str">
        <f t="shared" si="25"/>
        <v>南浦拍照样衣仓F</v>
      </c>
      <c r="C244" t="s">
        <v>63</v>
      </c>
      <c r="D244" t="s">
        <v>170</v>
      </c>
      <c r="F244">
        <f t="shared" si="26"/>
        <v>0</v>
      </c>
    </row>
    <row r="245" spans="1:6">
      <c r="A245" t="str">
        <f t="shared" si="24"/>
        <v>南浦拍照样衣仓XXLCW501JS0046E3</v>
      </c>
      <c r="B245" t="str">
        <f t="shared" si="25"/>
        <v>南浦拍照样衣仓XXL</v>
      </c>
      <c r="C245" t="s">
        <v>63</v>
      </c>
      <c r="D245" t="s">
        <v>171</v>
      </c>
      <c r="F245">
        <f t="shared" si="26"/>
        <v>0</v>
      </c>
    </row>
    <row r="246" spans="1:6">
      <c r="A246" t="str">
        <f t="shared" si="24"/>
        <v>南浦拍照样衣仓XLCW501JS0046E3</v>
      </c>
      <c r="B246" t="str">
        <f t="shared" si="25"/>
        <v>南浦拍照样衣仓XL</v>
      </c>
      <c r="C246" t="s">
        <v>63</v>
      </c>
      <c r="D246" t="s">
        <v>172</v>
      </c>
      <c r="F246">
        <f t="shared" si="26"/>
        <v>0</v>
      </c>
    </row>
    <row r="247" spans="1:6">
      <c r="A247" t="str">
        <f t="shared" si="24"/>
        <v>香港仓XSCW501JS0046E3</v>
      </c>
      <c r="B247" t="str">
        <f t="shared" si="25"/>
        <v>香港仓XS</v>
      </c>
      <c r="C247" t="s">
        <v>63</v>
      </c>
      <c r="D247" t="s">
        <v>173</v>
      </c>
      <c r="E247">
        <v>10</v>
      </c>
      <c r="F247">
        <f t="shared" si="26"/>
        <v>10</v>
      </c>
    </row>
    <row r="248" spans="1:6">
      <c r="A248" t="str">
        <f t="shared" si="24"/>
        <v>南浦拍照样衣仓LCW501JS0046E3</v>
      </c>
      <c r="B248" t="str">
        <f t="shared" si="25"/>
        <v>南浦拍照样衣仓L</v>
      </c>
      <c r="C248" t="s">
        <v>63</v>
      </c>
      <c r="D248" t="s">
        <v>174</v>
      </c>
      <c r="F248">
        <f t="shared" si="26"/>
        <v>0</v>
      </c>
    </row>
    <row r="249" spans="1:6">
      <c r="A249" t="str">
        <f t="shared" si="24"/>
        <v>大货样衣仓FCW501JS0046E3</v>
      </c>
      <c r="B249" t="str">
        <f t="shared" si="25"/>
        <v>大货样衣仓F</v>
      </c>
      <c r="C249" t="s">
        <v>63</v>
      </c>
      <c r="D249" t="s">
        <v>175</v>
      </c>
      <c r="F249">
        <f t="shared" si="26"/>
        <v>0</v>
      </c>
    </row>
    <row r="250" spans="1:6">
      <c r="A250" t="str">
        <f t="shared" si="24"/>
        <v>香港仓LCW501JS0046E3</v>
      </c>
      <c r="B250" t="str">
        <f t="shared" si="25"/>
        <v>香港仓L</v>
      </c>
      <c r="C250" t="s">
        <v>63</v>
      </c>
      <c r="D250" t="s">
        <v>176</v>
      </c>
      <c r="E250">
        <v>6</v>
      </c>
      <c r="F250">
        <f t="shared" si="26"/>
        <v>6</v>
      </c>
    </row>
    <row r="251" spans="1:6">
      <c r="A251" t="str">
        <f t="shared" si="24"/>
        <v>香港仓MCW501JS0046E3</v>
      </c>
      <c r="B251" t="str">
        <f t="shared" si="25"/>
        <v>香港仓M</v>
      </c>
      <c r="C251" t="s">
        <v>63</v>
      </c>
      <c r="D251" t="s">
        <v>177</v>
      </c>
      <c r="E251">
        <v>29</v>
      </c>
      <c r="F251">
        <f t="shared" si="26"/>
        <v>29</v>
      </c>
    </row>
    <row r="252" spans="1:6">
      <c r="A252" t="str">
        <f t="shared" si="24"/>
        <v>香港仓FCW501JS0046E3</v>
      </c>
      <c r="B252" t="str">
        <f t="shared" si="25"/>
        <v>香港仓F</v>
      </c>
      <c r="C252" t="s">
        <v>63</v>
      </c>
      <c r="D252" t="s">
        <v>178</v>
      </c>
      <c r="F252">
        <f t="shared" si="26"/>
        <v>0</v>
      </c>
    </row>
    <row r="253" spans="1:6">
      <c r="A253" t="str">
        <f t="shared" si="24"/>
        <v>香港仓XXLCW501JS0046E3</v>
      </c>
      <c r="B253" t="str">
        <f t="shared" si="25"/>
        <v>香港仓XXL</v>
      </c>
      <c r="C253" t="s">
        <v>63</v>
      </c>
      <c r="D253" t="s">
        <v>179</v>
      </c>
      <c r="F253">
        <f t="shared" si="26"/>
        <v>0</v>
      </c>
    </row>
    <row r="254" spans="1:6">
      <c r="A254" t="str">
        <f t="shared" si="24"/>
        <v>香港仓SCW501JS0046E3</v>
      </c>
      <c r="B254" t="str">
        <f t="shared" si="25"/>
        <v>香港仓S</v>
      </c>
      <c r="C254" t="s">
        <v>63</v>
      </c>
      <c r="D254" t="s">
        <v>180</v>
      </c>
      <c r="E254">
        <v>30</v>
      </c>
      <c r="F254">
        <f t="shared" si="26"/>
        <v>30</v>
      </c>
    </row>
    <row r="255" spans="1:6">
      <c r="A255" t="str">
        <f t="shared" si="24"/>
        <v>香港仓XLCW501JS0046E3</v>
      </c>
      <c r="B255" t="str">
        <f t="shared" si="25"/>
        <v>香港仓XL</v>
      </c>
      <c r="C255" t="s">
        <v>63</v>
      </c>
      <c r="D255" t="s">
        <v>181</v>
      </c>
      <c r="F255">
        <f t="shared" si="26"/>
        <v>0</v>
      </c>
    </row>
    <row r="256" spans="1:6">
      <c r="A256" t="str">
        <f t="shared" si="24"/>
        <v>广州期货仓MCW502CD0100BC</v>
      </c>
      <c r="B256" t="str">
        <f t="shared" si="25"/>
        <v>广州期货仓M</v>
      </c>
      <c r="C256" t="s">
        <v>65</v>
      </c>
      <c r="D256" t="s">
        <v>140</v>
      </c>
      <c r="E256">
        <v>9</v>
      </c>
      <c r="F256">
        <f t="shared" si="26"/>
        <v>9</v>
      </c>
    </row>
    <row r="257" spans="1:6">
      <c r="A257" t="str">
        <f t="shared" si="24"/>
        <v>广州期货仓XSCW502CD0100BC</v>
      </c>
      <c r="B257" t="str">
        <f t="shared" si="25"/>
        <v>广州期货仓XS</v>
      </c>
      <c r="C257" t="s">
        <v>65</v>
      </c>
      <c r="D257" t="s">
        <v>141</v>
      </c>
      <c r="E257">
        <v>0</v>
      </c>
      <c r="F257">
        <f t="shared" si="26"/>
        <v>0</v>
      </c>
    </row>
    <row r="258" spans="1:6">
      <c r="A258" t="str">
        <f t="shared" si="24"/>
        <v>广州期货仓SCW502CD0100BC</v>
      </c>
      <c r="B258" t="str">
        <f t="shared" si="25"/>
        <v>广州期货仓S</v>
      </c>
      <c r="C258" t="s">
        <v>65</v>
      </c>
      <c r="D258" t="s">
        <v>142</v>
      </c>
      <c r="E258">
        <v>5</v>
      </c>
      <c r="F258">
        <f t="shared" si="26"/>
        <v>5</v>
      </c>
    </row>
    <row r="259" spans="1:6">
      <c r="A259" t="str">
        <f t="shared" si="24"/>
        <v>武汉XLCW502CD0100BC</v>
      </c>
      <c r="B259" t="str">
        <f t="shared" si="25"/>
        <v>武汉XL</v>
      </c>
      <c r="C259" t="s">
        <v>65</v>
      </c>
      <c r="D259" t="s">
        <v>143</v>
      </c>
      <c r="F259">
        <f t="shared" si="26"/>
        <v>0</v>
      </c>
    </row>
    <row r="260" spans="1:6">
      <c r="A260" t="str">
        <f t="shared" si="24"/>
        <v>武汉FCW502CD0100BC</v>
      </c>
      <c r="B260" t="str">
        <f t="shared" si="25"/>
        <v>武汉F</v>
      </c>
      <c r="C260" t="s">
        <v>65</v>
      </c>
      <c r="D260" t="s">
        <v>144</v>
      </c>
      <c r="F260">
        <f t="shared" si="26"/>
        <v>0</v>
      </c>
    </row>
    <row r="261" spans="1:6">
      <c r="A261" t="str">
        <f t="shared" si="24"/>
        <v>武汉XXLCW502CD0100BC</v>
      </c>
      <c r="B261" t="str">
        <f t="shared" si="25"/>
        <v>武汉XXL</v>
      </c>
      <c r="C261" t="s">
        <v>65</v>
      </c>
      <c r="D261" t="s">
        <v>145</v>
      </c>
      <c r="F261">
        <f t="shared" si="26"/>
        <v>0</v>
      </c>
    </row>
    <row r="262" spans="1:6">
      <c r="A262" t="str">
        <f t="shared" si="24"/>
        <v>武汉XSCW502CD0100BC</v>
      </c>
      <c r="B262" t="str">
        <f t="shared" si="25"/>
        <v>武汉XS</v>
      </c>
      <c r="C262" t="s">
        <v>65</v>
      </c>
      <c r="D262" t="s">
        <v>146</v>
      </c>
      <c r="F262">
        <f t="shared" si="26"/>
        <v>0</v>
      </c>
    </row>
    <row r="263" spans="1:6">
      <c r="A263" t="str">
        <f t="shared" si="24"/>
        <v>武汉LCW502CD0100BC</v>
      </c>
      <c r="B263" t="str">
        <f t="shared" si="25"/>
        <v>武汉L</v>
      </c>
      <c r="C263" t="s">
        <v>65</v>
      </c>
      <c r="D263" t="s">
        <v>147</v>
      </c>
      <c r="F263">
        <f t="shared" si="26"/>
        <v>0</v>
      </c>
    </row>
    <row r="264" spans="1:6">
      <c r="A264" t="str">
        <f t="shared" ref="A264:A295" si="27">B264&amp;C264</f>
        <v>武汉MCW502CD0100BC</v>
      </c>
      <c r="B264" t="str">
        <f t="shared" ref="B264:B295" si="28">RIGHT(D264,LEN(D264)-FIND(":",D264,1))</f>
        <v>武汉M</v>
      </c>
      <c r="C264" t="s">
        <v>65</v>
      </c>
      <c r="D264" t="s">
        <v>148</v>
      </c>
      <c r="F264">
        <f t="shared" ref="F264:F295" si="29">E264</f>
        <v>0</v>
      </c>
    </row>
    <row r="265" spans="1:6">
      <c r="A265" t="str">
        <f t="shared" si="27"/>
        <v>武汉SCW502CD0100BC</v>
      </c>
      <c r="B265" t="str">
        <f t="shared" si="28"/>
        <v>武汉S</v>
      </c>
      <c r="C265" t="s">
        <v>65</v>
      </c>
      <c r="D265" t="s">
        <v>149</v>
      </c>
      <c r="F265">
        <f t="shared" si="29"/>
        <v>0</v>
      </c>
    </row>
    <row r="266" spans="1:6">
      <c r="A266" t="str">
        <f t="shared" si="27"/>
        <v>广州期货仓FCW502CD0100BC</v>
      </c>
      <c r="B266" t="str">
        <f t="shared" si="28"/>
        <v>广州期货仓F</v>
      </c>
      <c r="C266" t="s">
        <v>65</v>
      </c>
      <c r="D266" t="s">
        <v>150</v>
      </c>
      <c r="F266">
        <f t="shared" si="29"/>
        <v>0</v>
      </c>
    </row>
    <row r="267" spans="1:6">
      <c r="A267" t="str">
        <f t="shared" si="27"/>
        <v>南浦拍照样衣仓XSCW502CD0100BC</v>
      </c>
      <c r="B267" t="str">
        <f t="shared" si="28"/>
        <v>南浦拍照样衣仓XS</v>
      </c>
      <c r="C267" t="s">
        <v>65</v>
      </c>
      <c r="D267" t="s">
        <v>151</v>
      </c>
      <c r="F267">
        <f t="shared" si="29"/>
        <v>0</v>
      </c>
    </row>
    <row r="268" spans="1:6">
      <c r="A268" t="str">
        <f t="shared" si="27"/>
        <v>南浦拍照样衣仓MCW502CD0100BC</v>
      </c>
      <c r="B268" t="str">
        <f t="shared" si="28"/>
        <v>南浦拍照样衣仓M</v>
      </c>
      <c r="C268" t="s">
        <v>65</v>
      </c>
      <c r="D268" t="s">
        <v>152</v>
      </c>
      <c r="F268">
        <f t="shared" si="29"/>
        <v>0</v>
      </c>
    </row>
    <row r="269" spans="1:6">
      <c r="A269" t="str">
        <f t="shared" si="27"/>
        <v>南浦拍照样衣仓SCW502CD0100BC</v>
      </c>
      <c r="B269" t="str">
        <f t="shared" si="28"/>
        <v>南浦拍照样衣仓S</v>
      </c>
      <c r="C269" t="s">
        <v>65</v>
      </c>
      <c r="D269" t="s">
        <v>153</v>
      </c>
      <c r="E269">
        <v>2</v>
      </c>
      <c r="F269">
        <f t="shared" si="29"/>
        <v>2</v>
      </c>
    </row>
    <row r="270" spans="1:6">
      <c r="A270" t="str">
        <f t="shared" si="27"/>
        <v>南浦正品仓FCW502CD0100BC</v>
      </c>
      <c r="B270" t="str">
        <f t="shared" si="28"/>
        <v>南浦正品仓F</v>
      </c>
      <c r="C270" t="s">
        <v>65</v>
      </c>
      <c r="D270" t="s">
        <v>154</v>
      </c>
      <c r="E270">
        <v>0</v>
      </c>
      <c r="F270">
        <f t="shared" si="29"/>
        <v>0</v>
      </c>
    </row>
    <row r="271" spans="1:6">
      <c r="A271" t="str">
        <f t="shared" si="27"/>
        <v>广州期货仓XXLCW502CD0100BC</v>
      </c>
      <c r="B271" t="str">
        <f t="shared" si="28"/>
        <v>广州期货仓XXL</v>
      </c>
      <c r="C271" t="s">
        <v>65</v>
      </c>
      <c r="D271" t="s">
        <v>155</v>
      </c>
      <c r="F271">
        <f t="shared" si="29"/>
        <v>0</v>
      </c>
    </row>
    <row r="272" spans="1:6">
      <c r="A272" t="str">
        <f t="shared" si="27"/>
        <v>广州期货仓XLCW502CD0100BC</v>
      </c>
      <c r="B272" t="str">
        <f t="shared" si="28"/>
        <v>广州期货仓XL</v>
      </c>
      <c r="C272" t="s">
        <v>65</v>
      </c>
      <c r="D272" t="s">
        <v>156</v>
      </c>
      <c r="E272">
        <v>1</v>
      </c>
      <c r="F272">
        <f t="shared" si="29"/>
        <v>1</v>
      </c>
    </row>
    <row r="273" spans="1:6">
      <c r="A273" t="str">
        <f t="shared" si="27"/>
        <v>广州期货仓LCW502CD0100BC</v>
      </c>
      <c r="B273" t="str">
        <f t="shared" si="28"/>
        <v>广州期货仓L</v>
      </c>
      <c r="C273" t="s">
        <v>65</v>
      </c>
      <c r="D273" t="s">
        <v>157</v>
      </c>
      <c r="E273">
        <v>8</v>
      </c>
      <c r="F273">
        <f t="shared" si="29"/>
        <v>8</v>
      </c>
    </row>
    <row r="274" spans="1:6">
      <c r="A274" t="str">
        <f t="shared" si="27"/>
        <v>南浦正品仓XXLCW502CD0100BC</v>
      </c>
      <c r="B274" t="str">
        <f t="shared" si="28"/>
        <v>南浦正品仓XXL</v>
      </c>
      <c r="C274" t="s">
        <v>65</v>
      </c>
      <c r="D274" t="s">
        <v>158</v>
      </c>
      <c r="F274">
        <f t="shared" si="29"/>
        <v>0</v>
      </c>
    </row>
    <row r="275" spans="1:6">
      <c r="A275" t="str">
        <f t="shared" si="27"/>
        <v>南浦正品仓XLCW502CD0100BC</v>
      </c>
      <c r="B275" t="str">
        <f t="shared" si="28"/>
        <v>南浦正品仓XL</v>
      </c>
      <c r="C275" t="s">
        <v>65</v>
      </c>
      <c r="D275" t="s">
        <v>159</v>
      </c>
      <c r="E275">
        <v>1</v>
      </c>
      <c r="F275">
        <f t="shared" si="29"/>
        <v>1</v>
      </c>
    </row>
    <row r="276" spans="1:6">
      <c r="A276" t="str">
        <f t="shared" si="27"/>
        <v>南浦正品仓LCW502CD0100BC</v>
      </c>
      <c r="B276" t="str">
        <f t="shared" si="28"/>
        <v>南浦正品仓L</v>
      </c>
      <c r="C276" t="s">
        <v>65</v>
      </c>
      <c r="D276" t="s">
        <v>160</v>
      </c>
      <c r="E276">
        <v>2</v>
      </c>
      <c r="F276">
        <f t="shared" si="29"/>
        <v>2</v>
      </c>
    </row>
    <row r="277" spans="1:6">
      <c r="A277" t="str">
        <f t="shared" si="27"/>
        <v>南浦正品仓MCW502CD0100BC</v>
      </c>
      <c r="B277" t="str">
        <f t="shared" si="28"/>
        <v>南浦正品仓M</v>
      </c>
      <c r="C277" t="s">
        <v>65</v>
      </c>
      <c r="D277" t="s">
        <v>161</v>
      </c>
      <c r="E277">
        <v>3</v>
      </c>
      <c r="F277">
        <f t="shared" si="29"/>
        <v>3</v>
      </c>
    </row>
    <row r="278" spans="1:6">
      <c r="A278" t="str">
        <f t="shared" si="27"/>
        <v>南浦正品仓SCW502CD0100BC</v>
      </c>
      <c r="B278" t="str">
        <f t="shared" si="28"/>
        <v>南浦正品仓S</v>
      </c>
      <c r="C278" t="s">
        <v>65</v>
      </c>
      <c r="D278" t="s">
        <v>162</v>
      </c>
      <c r="E278">
        <v>2</v>
      </c>
      <c r="F278">
        <f t="shared" si="29"/>
        <v>2</v>
      </c>
    </row>
    <row r="279" spans="1:6">
      <c r="A279" t="str">
        <f t="shared" si="27"/>
        <v>南浦正品仓XSCW502CD0100BC</v>
      </c>
      <c r="B279" t="str">
        <f t="shared" si="28"/>
        <v>南浦正品仓XS</v>
      </c>
      <c r="C279" t="s">
        <v>65</v>
      </c>
      <c r="D279" t="s">
        <v>163</v>
      </c>
      <c r="E279">
        <v>0</v>
      </c>
      <c r="F279">
        <f t="shared" si="29"/>
        <v>0</v>
      </c>
    </row>
    <row r="280" spans="1:6">
      <c r="A280" t="str">
        <f t="shared" si="27"/>
        <v>大货样衣仓XXLCW502CD0100BC</v>
      </c>
      <c r="B280" t="str">
        <f t="shared" si="28"/>
        <v>大货样衣仓XXL</v>
      </c>
      <c r="C280" t="s">
        <v>65</v>
      </c>
      <c r="D280" t="s">
        <v>164</v>
      </c>
      <c r="F280">
        <f t="shared" si="29"/>
        <v>0</v>
      </c>
    </row>
    <row r="281" spans="1:6">
      <c r="A281" t="str">
        <f t="shared" si="27"/>
        <v>大货样衣仓MCW502CD0100BC</v>
      </c>
      <c r="B281" t="str">
        <f t="shared" si="28"/>
        <v>大货样衣仓M</v>
      </c>
      <c r="C281" t="s">
        <v>65</v>
      </c>
      <c r="D281" t="s">
        <v>165</v>
      </c>
      <c r="F281">
        <f t="shared" si="29"/>
        <v>0</v>
      </c>
    </row>
    <row r="282" spans="1:6">
      <c r="A282" t="str">
        <f t="shared" si="27"/>
        <v>大货样衣仓XLCW502CD0100BC</v>
      </c>
      <c r="B282" t="str">
        <f t="shared" si="28"/>
        <v>大货样衣仓XL</v>
      </c>
      <c r="C282" t="s">
        <v>65</v>
      </c>
      <c r="D282" t="s">
        <v>166</v>
      </c>
      <c r="F282">
        <f t="shared" si="29"/>
        <v>0</v>
      </c>
    </row>
    <row r="283" spans="1:6">
      <c r="A283" t="str">
        <f t="shared" si="27"/>
        <v>大货样衣仓LCW502CD0100BC</v>
      </c>
      <c r="B283" t="str">
        <f t="shared" si="28"/>
        <v>大货样衣仓L</v>
      </c>
      <c r="C283" t="s">
        <v>65</v>
      </c>
      <c r="D283" t="s">
        <v>167</v>
      </c>
      <c r="F283">
        <f t="shared" si="29"/>
        <v>0</v>
      </c>
    </row>
    <row r="284" spans="1:6">
      <c r="A284" t="str">
        <f t="shared" si="27"/>
        <v>大货样衣仓SCW502CD0100BC</v>
      </c>
      <c r="B284" t="str">
        <f t="shared" si="28"/>
        <v>大货样衣仓S</v>
      </c>
      <c r="C284" t="s">
        <v>65</v>
      </c>
      <c r="D284" t="s">
        <v>168</v>
      </c>
      <c r="E284">
        <v>1</v>
      </c>
      <c r="F284">
        <f t="shared" si="29"/>
        <v>1</v>
      </c>
    </row>
    <row r="285" spans="1:6">
      <c r="A285" t="str">
        <f t="shared" si="27"/>
        <v>大货样衣仓XSCW502CD0100BC</v>
      </c>
      <c r="B285" t="str">
        <f t="shared" si="28"/>
        <v>大货样衣仓XS</v>
      </c>
      <c r="C285" t="s">
        <v>65</v>
      </c>
      <c r="D285" t="s">
        <v>169</v>
      </c>
      <c r="F285">
        <f t="shared" si="29"/>
        <v>0</v>
      </c>
    </row>
    <row r="286" spans="1:6">
      <c r="A286" t="str">
        <f t="shared" si="27"/>
        <v>南浦拍照样衣仓FCW502CD0100BC</v>
      </c>
      <c r="B286" t="str">
        <f t="shared" si="28"/>
        <v>南浦拍照样衣仓F</v>
      </c>
      <c r="C286" t="s">
        <v>65</v>
      </c>
      <c r="D286" t="s">
        <v>170</v>
      </c>
      <c r="F286">
        <f t="shared" si="29"/>
        <v>0</v>
      </c>
    </row>
    <row r="287" spans="1:6">
      <c r="A287" t="str">
        <f t="shared" si="27"/>
        <v>南浦拍照样衣仓XXLCW502CD0100BC</v>
      </c>
      <c r="B287" t="str">
        <f t="shared" si="28"/>
        <v>南浦拍照样衣仓XXL</v>
      </c>
      <c r="C287" t="s">
        <v>65</v>
      </c>
      <c r="D287" t="s">
        <v>171</v>
      </c>
      <c r="F287">
        <f t="shared" si="29"/>
        <v>0</v>
      </c>
    </row>
    <row r="288" spans="1:6">
      <c r="A288" t="str">
        <f t="shared" si="27"/>
        <v>南浦拍照样衣仓XLCW502CD0100BC</v>
      </c>
      <c r="B288" t="str">
        <f t="shared" si="28"/>
        <v>南浦拍照样衣仓XL</v>
      </c>
      <c r="C288" t="s">
        <v>65</v>
      </c>
      <c r="D288" t="s">
        <v>172</v>
      </c>
      <c r="F288">
        <f t="shared" si="29"/>
        <v>0</v>
      </c>
    </row>
    <row r="289" spans="1:6">
      <c r="A289" t="str">
        <f t="shared" si="27"/>
        <v>香港仓XSCW502CD0100BC</v>
      </c>
      <c r="B289" t="str">
        <f t="shared" si="28"/>
        <v>香港仓XS</v>
      </c>
      <c r="C289" t="s">
        <v>65</v>
      </c>
      <c r="D289" t="s">
        <v>173</v>
      </c>
      <c r="E289">
        <v>0</v>
      </c>
      <c r="F289">
        <f t="shared" si="29"/>
        <v>0</v>
      </c>
    </row>
    <row r="290" spans="1:6">
      <c r="A290" t="str">
        <f t="shared" si="27"/>
        <v>南浦拍照样衣仓LCW502CD0100BC</v>
      </c>
      <c r="B290" t="str">
        <f t="shared" si="28"/>
        <v>南浦拍照样衣仓L</v>
      </c>
      <c r="C290" t="s">
        <v>65</v>
      </c>
      <c r="D290" t="s">
        <v>174</v>
      </c>
      <c r="F290">
        <f t="shared" si="29"/>
        <v>0</v>
      </c>
    </row>
    <row r="291" spans="1:6">
      <c r="A291" t="str">
        <f t="shared" si="27"/>
        <v>大货样衣仓FCW502CD0100BC</v>
      </c>
      <c r="B291" t="str">
        <f t="shared" si="28"/>
        <v>大货样衣仓F</v>
      </c>
      <c r="C291" t="s">
        <v>65</v>
      </c>
      <c r="D291" t="s">
        <v>175</v>
      </c>
      <c r="F291">
        <f t="shared" si="29"/>
        <v>0</v>
      </c>
    </row>
    <row r="292" spans="1:6">
      <c r="A292" t="str">
        <f t="shared" si="27"/>
        <v>香港仓LCW502CD0100BC</v>
      </c>
      <c r="B292" t="str">
        <f t="shared" si="28"/>
        <v>香港仓L</v>
      </c>
      <c r="C292" t="s">
        <v>65</v>
      </c>
      <c r="D292" t="s">
        <v>176</v>
      </c>
      <c r="E292">
        <v>11</v>
      </c>
      <c r="F292">
        <f t="shared" si="29"/>
        <v>11</v>
      </c>
    </row>
    <row r="293" spans="1:6">
      <c r="A293" t="str">
        <f t="shared" si="27"/>
        <v>香港仓MCW502CD0100BC</v>
      </c>
      <c r="B293" t="str">
        <f t="shared" si="28"/>
        <v>香港仓M</v>
      </c>
      <c r="C293" t="s">
        <v>65</v>
      </c>
      <c r="D293" t="s">
        <v>177</v>
      </c>
      <c r="E293">
        <v>21</v>
      </c>
      <c r="F293">
        <f t="shared" si="29"/>
        <v>21</v>
      </c>
    </row>
    <row r="294" spans="1:6">
      <c r="A294" t="str">
        <f t="shared" si="27"/>
        <v>香港仓FCW502CD0100BC</v>
      </c>
      <c r="B294" t="str">
        <f t="shared" si="28"/>
        <v>香港仓F</v>
      </c>
      <c r="C294" t="s">
        <v>65</v>
      </c>
      <c r="D294" t="s">
        <v>178</v>
      </c>
      <c r="F294">
        <f t="shared" si="29"/>
        <v>0</v>
      </c>
    </row>
    <row r="295" spans="1:6">
      <c r="A295" t="str">
        <f t="shared" si="27"/>
        <v>香港仓XXLCW502CD0100BC</v>
      </c>
      <c r="B295" t="str">
        <f t="shared" si="28"/>
        <v>香港仓XXL</v>
      </c>
      <c r="C295" t="s">
        <v>65</v>
      </c>
      <c r="D295" t="s">
        <v>179</v>
      </c>
      <c r="F295">
        <f t="shared" si="29"/>
        <v>0</v>
      </c>
    </row>
    <row r="296" spans="1:6">
      <c r="A296" t="str">
        <f t="shared" ref="A296:A327" si="30">B296&amp;C296</f>
        <v>香港仓SCW502CD0100BC</v>
      </c>
      <c r="B296" t="str">
        <f t="shared" ref="B296:B327" si="31">RIGHT(D296,LEN(D296)-FIND(":",D296,1))</f>
        <v>香港仓S</v>
      </c>
      <c r="C296" t="s">
        <v>65</v>
      </c>
      <c r="D296" t="s">
        <v>180</v>
      </c>
      <c r="E296">
        <v>11</v>
      </c>
      <c r="F296">
        <f t="shared" ref="F296:F327" si="32">E296</f>
        <v>11</v>
      </c>
    </row>
    <row r="297" spans="1:6">
      <c r="A297" t="str">
        <f t="shared" si="30"/>
        <v>香港仓XLCW502CD0100BC</v>
      </c>
      <c r="B297" t="str">
        <f t="shared" si="31"/>
        <v>香港仓XL</v>
      </c>
      <c r="C297" t="s">
        <v>65</v>
      </c>
      <c r="D297" t="s">
        <v>181</v>
      </c>
      <c r="E297">
        <v>9</v>
      </c>
      <c r="F297">
        <f t="shared" si="32"/>
        <v>9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7" sqref="G7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182</v>
      </c>
      <c r="B1" s="4" t="s">
        <v>183</v>
      </c>
      <c r="C1" s="4" t="s">
        <v>184</v>
      </c>
      <c r="D1" s="4" t="s">
        <v>185</v>
      </c>
      <c r="E1" s="4" t="s">
        <v>186</v>
      </c>
      <c r="F1" s="4" t="s">
        <v>86</v>
      </c>
      <c r="G1" s="4" t="s">
        <v>55</v>
      </c>
      <c r="H1" s="4" t="s">
        <v>187</v>
      </c>
      <c r="I1" s="4" t="s">
        <v>188</v>
      </c>
      <c r="J1" s="4" t="s">
        <v>188</v>
      </c>
      <c r="K1" s="4" t="s">
        <v>189</v>
      </c>
      <c r="L1" s="4" t="s">
        <v>190</v>
      </c>
      <c r="M1" s="4" t="s">
        <v>191</v>
      </c>
      <c r="N1" s="4" t="s">
        <v>192</v>
      </c>
      <c r="O1" s="4" t="s">
        <v>193</v>
      </c>
      <c r="P1" s="5" t="s">
        <v>64</v>
      </c>
      <c r="Q1" s="4" t="s">
        <v>59</v>
      </c>
      <c r="R1" s="4" t="s">
        <v>58</v>
      </c>
      <c r="S1" s="4" t="s">
        <v>57</v>
      </c>
      <c r="T1" s="4" t="s">
        <v>61</v>
      </c>
      <c r="U1" s="4" t="s">
        <v>194</v>
      </c>
      <c r="V1" s="4" t="s">
        <v>195</v>
      </c>
      <c r="W1" s="9" t="s">
        <v>196</v>
      </c>
      <c r="X1" s="4" t="s">
        <v>87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197</v>
      </c>
      <c r="AG1" s="4" t="s">
        <v>87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44</v>
      </c>
      <c r="AP1" s="4" t="s">
        <v>87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87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24</v>
      </c>
      <c r="BH1" s="4" t="s">
        <v>87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43</v>
      </c>
      <c r="BQ1" s="4" t="s">
        <v>87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32</v>
      </c>
    </row>
    <row r="2" s="2" customFormat="1" ht="46" customHeight="1" spans="1:78">
      <c r="A2" s="10" t="s">
        <v>182</v>
      </c>
      <c r="B2" s="11" t="s">
        <v>183</v>
      </c>
      <c r="C2" s="11" t="s">
        <v>184</v>
      </c>
      <c r="D2" s="11" t="s">
        <v>185</v>
      </c>
      <c r="E2" s="11" t="s">
        <v>186</v>
      </c>
      <c r="F2" s="11" t="s">
        <v>86</v>
      </c>
      <c r="G2" s="11" t="s">
        <v>55</v>
      </c>
      <c r="H2" s="11" t="s">
        <v>187</v>
      </c>
      <c r="I2" s="11" t="s">
        <v>188</v>
      </c>
      <c r="J2" s="11" t="s">
        <v>188</v>
      </c>
      <c r="K2" s="11" t="s">
        <v>189</v>
      </c>
      <c r="L2" s="11" t="s">
        <v>190</v>
      </c>
      <c r="M2" s="11" t="s">
        <v>191</v>
      </c>
      <c r="N2" s="11" t="s">
        <v>192</v>
      </c>
      <c r="O2" s="11" t="s">
        <v>193</v>
      </c>
      <c r="P2" s="16" t="s">
        <v>64</v>
      </c>
      <c r="Q2" s="16" t="s">
        <v>59</v>
      </c>
      <c r="R2" s="16" t="s">
        <v>58</v>
      </c>
      <c r="S2" s="16" t="s">
        <v>57</v>
      </c>
      <c r="T2" s="16" t="s">
        <v>61</v>
      </c>
      <c r="U2" s="16" t="s">
        <v>194</v>
      </c>
      <c r="V2" s="16" t="s">
        <v>195</v>
      </c>
      <c r="W2" s="16" t="s">
        <v>196</v>
      </c>
      <c r="X2" s="16" t="s">
        <v>87</v>
      </c>
      <c r="Y2" s="25" t="s">
        <v>64</v>
      </c>
      <c r="Z2" s="25" t="s">
        <v>59</v>
      </c>
      <c r="AA2" s="25" t="s">
        <v>58</v>
      </c>
      <c r="AB2" s="25" t="s">
        <v>57</v>
      </c>
      <c r="AC2" s="25" t="s">
        <v>61</v>
      </c>
      <c r="AD2" s="25" t="s">
        <v>194</v>
      </c>
      <c r="AE2" s="25" t="s">
        <v>195</v>
      </c>
      <c r="AF2" s="25" t="s">
        <v>198</v>
      </c>
      <c r="AG2" s="25" t="s">
        <v>87</v>
      </c>
      <c r="AH2" s="25" t="s">
        <v>64</v>
      </c>
      <c r="AI2" s="25" t="s">
        <v>59</v>
      </c>
      <c r="AJ2" s="25" t="s">
        <v>58</v>
      </c>
      <c r="AK2" s="25" t="s">
        <v>57</v>
      </c>
      <c r="AL2" s="25" t="s">
        <v>61</v>
      </c>
      <c r="AM2" s="25" t="s">
        <v>194</v>
      </c>
      <c r="AN2" s="25" t="s">
        <v>195</v>
      </c>
      <c r="AO2" s="27" t="s">
        <v>44</v>
      </c>
      <c r="AP2" s="25" t="s">
        <v>87</v>
      </c>
      <c r="AQ2" s="28" t="s">
        <v>64</v>
      </c>
      <c r="AR2" s="28" t="s">
        <v>59</v>
      </c>
      <c r="AS2" s="28" t="s">
        <v>58</v>
      </c>
      <c r="AT2" s="28" t="s">
        <v>57</v>
      </c>
      <c r="AU2" s="28" t="s">
        <v>61</v>
      </c>
      <c r="AV2" s="28" t="s">
        <v>194</v>
      </c>
      <c r="AW2" s="28" t="s">
        <v>195</v>
      </c>
      <c r="AX2" s="28" t="s">
        <v>16</v>
      </c>
      <c r="AY2" s="28" t="s">
        <v>87</v>
      </c>
      <c r="AZ2" s="31" t="s">
        <v>64</v>
      </c>
      <c r="BA2" s="31" t="s">
        <v>59</v>
      </c>
      <c r="BB2" s="31" t="s">
        <v>58</v>
      </c>
      <c r="BC2" s="31" t="s">
        <v>57</v>
      </c>
      <c r="BD2" s="31" t="s">
        <v>61</v>
      </c>
      <c r="BE2" s="31" t="s">
        <v>194</v>
      </c>
      <c r="BF2" s="31" t="s">
        <v>195</v>
      </c>
      <c r="BG2" s="31" t="s">
        <v>24</v>
      </c>
      <c r="BH2" s="31" t="s">
        <v>87</v>
      </c>
      <c r="BI2" s="34" t="s">
        <v>64</v>
      </c>
      <c r="BJ2" s="34" t="s">
        <v>59</v>
      </c>
      <c r="BK2" s="34" t="s">
        <v>58</v>
      </c>
      <c r="BL2" s="34" t="s">
        <v>57</v>
      </c>
      <c r="BM2" s="34" t="s">
        <v>61</v>
      </c>
      <c r="BN2" s="34" t="s">
        <v>194</v>
      </c>
      <c r="BO2" s="34" t="s">
        <v>195</v>
      </c>
      <c r="BP2" s="34" t="s">
        <v>43</v>
      </c>
      <c r="BQ2" s="34" t="s">
        <v>87</v>
      </c>
      <c r="BR2" s="35" t="s">
        <v>64</v>
      </c>
      <c r="BS2" s="35" t="s">
        <v>59</v>
      </c>
      <c r="BT2" s="35" t="s">
        <v>58</v>
      </c>
      <c r="BU2" s="35" t="s">
        <v>57</v>
      </c>
      <c r="BV2" s="35" t="s">
        <v>61</v>
      </c>
      <c r="BW2" s="35" t="s">
        <v>194</v>
      </c>
      <c r="BX2" s="35" t="s">
        <v>195</v>
      </c>
      <c r="BY2" s="35" t="s">
        <v>32</v>
      </c>
      <c r="BZ2" s="35" t="s">
        <v>87</v>
      </c>
    </row>
    <row r="3" s="3" customFormat="1" ht="29" customHeight="1" spans="1:77">
      <c r="A3" s="12">
        <v>45370</v>
      </c>
      <c r="B3" s="13"/>
      <c r="C3" s="13" t="s">
        <v>199</v>
      </c>
      <c r="D3" s="13" t="str">
        <f>_xlfn.DISPIMG("ID_652674A8368C40399EA83510024066B8",1)</f>
        <v>=DISPIMG("ID_652674A8368C40399EA83510024066B8",1)</v>
      </c>
      <c r="E3" s="13"/>
      <c r="F3" s="13"/>
      <c r="G3" s="13" t="s">
        <v>17</v>
      </c>
      <c r="H3" s="13" t="s">
        <v>200</v>
      </c>
      <c r="I3" s="13" t="s">
        <v>201</v>
      </c>
      <c r="J3" s="13" t="s">
        <v>95</v>
      </c>
      <c r="K3" s="13" t="e">
        <v>#N/A</v>
      </c>
      <c r="L3" s="13" t="s">
        <v>202</v>
      </c>
      <c r="M3" s="13" t="s">
        <v>203</v>
      </c>
      <c r="N3" s="17">
        <v>7</v>
      </c>
      <c r="O3" s="18"/>
      <c r="P3" s="19"/>
      <c r="Q3" s="13">
        <v>58</v>
      </c>
      <c r="R3" s="13">
        <v>30</v>
      </c>
      <c r="S3" s="13">
        <v>10</v>
      </c>
      <c r="T3" s="13"/>
      <c r="U3" s="13"/>
      <c r="V3" s="13"/>
      <c r="W3" s="23">
        <v>98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>
        <v>0</v>
      </c>
      <c r="AR3" s="13">
        <v>47</v>
      </c>
      <c r="AS3" s="13">
        <v>24</v>
      </c>
      <c r="AT3" s="13">
        <v>8</v>
      </c>
      <c r="AU3" s="13"/>
      <c r="AV3" s="13"/>
      <c r="AW3" s="13"/>
      <c r="AX3" s="23">
        <v>79</v>
      </c>
      <c r="AY3" s="32"/>
      <c r="AZ3" s="19">
        <v>0</v>
      </c>
      <c r="BA3" s="13">
        <v>11</v>
      </c>
      <c r="BB3" s="13">
        <v>6</v>
      </c>
      <c r="BC3" s="13">
        <v>2</v>
      </c>
      <c r="BD3" s="13">
        <v>0</v>
      </c>
      <c r="BE3" s="13"/>
      <c r="BF3" s="13">
        <v>0</v>
      </c>
      <c r="BG3" s="23">
        <v>19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Y3" s="3">
        <v>0</v>
      </c>
    </row>
    <row r="4" ht="29" customHeight="1" spans="1:77">
      <c r="A4" s="12">
        <v>45370</v>
      </c>
      <c r="B4" s="14"/>
      <c r="C4" s="14"/>
      <c r="D4" s="14" t="str">
        <f>_xlfn.DISPIMG("ID_1B72E4CD3018491A907F21DE43A8DE17",1)</f>
        <v>=DISPIMG("ID_1B72E4CD3018491A907F21DE43A8DE17",1)</v>
      </c>
      <c r="E4" s="14"/>
      <c r="F4" s="14"/>
      <c r="G4" s="14" t="s">
        <v>60</v>
      </c>
      <c r="H4" s="14" t="s">
        <v>204</v>
      </c>
      <c r="I4" s="14" t="s">
        <v>201</v>
      </c>
      <c r="J4" s="14" t="s">
        <v>95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10</v>
      </c>
      <c r="R4" s="14">
        <v>17</v>
      </c>
      <c r="S4" s="14">
        <v>17</v>
      </c>
      <c r="T4" s="14">
        <v>10</v>
      </c>
      <c r="U4" s="14"/>
      <c r="V4" s="14"/>
      <c r="W4" s="24">
        <v>54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/>
      <c r="AJ4" s="14"/>
      <c r="AK4" s="14"/>
      <c r="AL4" s="14"/>
      <c r="AM4" s="14"/>
      <c r="AN4" s="14"/>
      <c r="AO4" s="24">
        <v>0</v>
      </c>
      <c r="AP4" s="30"/>
      <c r="AQ4" s="22">
        <v>0</v>
      </c>
      <c r="AR4" s="14">
        <v>8</v>
      </c>
      <c r="AS4" s="14">
        <v>15</v>
      </c>
      <c r="AT4" s="14">
        <v>15</v>
      </c>
      <c r="AU4" s="14">
        <v>9</v>
      </c>
      <c r="AV4" s="14"/>
      <c r="AW4" s="14"/>
      <c r="AX4" s="24">
        <v>47</v>
      </c>
      <c r="AY4" s="33"/>
      <c r="AZ4" s="19">
        <v>0</v>
      </c>
      <c r="BA4" s="13">
        <v>1</v>
      </c>
      <c r="BB4" s="13">
        <v>2</v>
      </c>
      <c r="BC4" s="13">
        <v>2</v>
      </c>
      <c r="BD4" s="13">
        <v>1</v>
      </c>
      <c r="BE4" s="13"/>
      <c r="BF4" s="13">
        <v>0</v>
      </c>
      <c r="BG4" s="23">
        <v>6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45370</v>
      </c>
      <c r="B5" s="14"/>
      <c r="C5" s="14"/>
      <c r="D5" s="14" t="str">
        <f>_xlfn.DISPIMG("ID_8125E38FDC9947DDBA8E4D7EF62111A9",1)</f>
        <v>=DISPIMG("ID_8125E38FDC9947DDBA8E4D7EF62111A9",1)</v>
      </c>
      <c r="E5" s="14"/>
      <c r="F5" s="14"/>
      <c r="G5" s="14" t="s">
        <v>62</v>
      </c>
      <c r="H5" s="14" t="s">
        <v>204</v>
      </c>
      <c r="I5" s="14" t="s">
        <v>201</v>
      </c>
      <c r="J5" s="14" t="s">
        <v>95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/>
      <c r="Q5" s="14">
        <v>11</v>
      </c>
      <c r="R5" s="14">
        <v>23</v>
      </c>
      <c r="S5" s="14">
        <v>19</v>
      </c>
      <c r="T5" s="14">
        <v>5</v>
      </c>
      <c r="U5" s="14"/>
      <c r="V5" s="14"/>
      <c r="W5" s="24">
        <v>58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/>
      <c r="AJ5" s="14"/>
      <c r="AK5" s="14"/>
      <c r="AL5" s="14"/>
      <c r="AM5" s="14"/>
      <c r="AN5" s="14"/>
      <c r="AO5" s="24">
        <v>0</v>
      </c>
      <c r="AP5" s="30"/>
      <c r="AQ5" s="22">
        <v>0</v>
      </c>
      <c r="AR5" s="14">
        <v>9</v>
      </c>
      <c r="AS5" s="14">
        <v>21</v>
      </c>
      <c r="AT5" s="14">
        <v>17</v>
      </c>
      <c r="AU5" s="14">
        <v>4</v>
      </c>
      <c r="AV5" s="14"/>
      <c r="AW5" s="14"/>
      <c r="AX5" s="24">
        <v>51</v>
      </c>
      <c r="AY5" s="33"/>
      <c r="AZ5" s="19">
        <v>0</v>
      </c>
      <c r="BA5" s="13">
        <v>1</v>
      </c>
      <c r="BB5" s="13">
        <v>2</v>
      </c>
      <c r="BC5" s="13">
        <v>2</v>
      </c>
      <c r="BD5" s="13">
        <v>1</v>
      </c>
      <c r="BE5" s="13"/>
      <c r="BF5" s="13">
        <v>0</v>
      </c>
      <c r="BG5" s="23">
        <v>6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45370</v>
      </c>
      <c r="B6" s="14"/>
      <c r="C6" s="14"/>
      <c r="D6" s="14" t="str">
        <f>_xlfn.DISPIMG("ID_473A39096DE1447EA74A5AE997D19728",1)</f>
        <v>=DISPIMG("ID_473A39096DE1447EA74A5AE997D19728",1)</v>
      </c>
      <c r="E6" s="14"/>
      <c r="F6" s="14"/>
      <c r="G6" s="13" t="s">
        <v>63</v>
      </c>
      <c r="H6" s="14" t="s">
        <v>200</v>
      </c>
      <c r="I6" s="14" t="s">
        <v>201</v>
      </c>
      <c r="J6" s="14" t="s">
        <v>95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>
        <v>14</v>
      </c>
      <c r="Q6" s="14">
        <v>46</v>
      </c>
      <c r="R6" s="14">
        <v>46</v>
      </c>
      <c r="S6" s="14">
        <v>14</v>
      </c>
      <c r="T6" s="14"/>
      <c r="U6" s="14"/>
      <c r="V6" s="14"/>
      <c r="W6" s="24">
        <v>120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>
        <v>4</v>
      </c>
      <c r="AJ6" s="14">
        <v>8</v>
      </c>
      <c r="AK6" s="14">
        <v>6</v>
      </c>
      <c r="AL6" s="14"/>
      <c r="AM6" s="14"/>
      <c r="AN6" s="14"/>
      <c r="AO6" s="24">
        <v>18</v>
      </c>
      <c r="AP6" s="30"/>
      <c r="AQ6" s="22">
        <v>10</v>
      </c>
      <c r="AR6" s="14">
        <v>30</v>
      </c>
      <c r="AS6" s="14">
        <v>29</v>
      </c>
      <c r="AT6" s="14">
        <v>6</v>
      </c>
      <c r="AU6" s="14"/>
      <c r="AV6" s="14"/>
      <c r="AW6" s="14"/>
      <c r="AX6" s="24">
        <v>75</v>
      </c>
      <c r="AY6" s="33"/>
      <c r="AZ6" s="19">
        <v>4</v>
      </c>
      <c r="BA6" s="13">
        <v>9</v>
      </c>
      <c r="BB6" s="13">
        <v>9</v>
      </c>
      <c r="BC6" s="13">
        <v>2</v>
      </c>
      <c r="BD6" s="13">
        <v>0</v>
      </c>
      <c r="BE6" s="13"/>
      <c r="BF6" s="13">
        <v>0</v>
      </c>
      <c r="BG6" s="23">
        <v>24</v>
      </c>
      <c r="BH6" s="32"/>
      <c r="BI6" s="19"/>
      <c r="BJ6" s="13">
        <v>2</v>
      </c>
      <c r="BK6" s="13"/>
      <c r="BL6" s="13"/>
      <c r="BM6" s="13"/>
      <c r="BN6" s="13"/>
      <c r="BO6" s="13"/>
      <c r="BP6" s="23">
        <v>2</v>
      </c>
      <c r="BQ6" s="32"/>
      <c r="BS6" s="4">
        <v>1</v>
      </c>
      <c r="BY6" s="4">
        <v>1</v>
      </c>
    </row>
    <row r="7" ht="29" customHeight="1" spans="1:77">
      <c r="A7" s="12">
        <v>45370</v>
      </c>
      <c r="B7" s="14"/>
      <c r="C7" s="14"/>
      <c r="D7" s="14" t="str">
        <f>_xlfn.DISPIMG("ID_8CAE523E93FC4C11904BB75E912D9BB7",1)</f>
        <v>=DISPIMG("ID_8CAE523E93FC4C11904BB75E912D9BB7",1)</v>
      </c>
      <c r="E7" s="14"/>
      <c r="F7" s="14"/>
      <c r="G7" s="13" t="s">
        <v>65</v>
      </c>
      <c r="H7" s="14" t="s">
        <v>200</v>
      </c>
      <c r="I7" s="14" t="s">
        <v>205</v>
      </c>
      <c r="J7" s="14" t="s">
        <v>109</v>
      </c>
      <c r="K7" s="14" t="e">
        <v>#N/A</v>
      </c>
      <c r="L7" s="14" t="e">
        <v>#N/A</v>
      </c>
      <c r="M7" s="14" t="e">
        <v>#N/A</v>
      </c>
      <c r="N7" s="20" t="e">
        <v>#N/A</v>
      </c>
      <c r="O7" s="21"/>
      <c r="P7" s="22"/>
      <c r="Q7" s="14">
        <v>21</v>
      </c>
      <c r="R7" s="14">
        <v>33</v>
      </c>
      <c r="S7" s="14">
        <v>21</v>
      </c>
      <c r="T7" s="14">
        <v>11</v>
      </c>
      <c r="U7" s="14"/>
      <c r="V7" s="14"/>
      <c r="W7" s="24">
        <v>86</v>
      </c>
      <c r="X7" s="20"/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>
        <v>0</v>
      </c>
      <c r="AI7" s="14">
        <v>5</v>
      </c>
      <c r="AJ7" s="14">
        <v>9</v>
      </c>
      <c r="AK7" s="14">
        <v>8</v>
      </c>
      <c r="AL7" s="14">
        <v>1</v>
      </c>
      <c r="AM7" s="14"/>
      <c r="AN7" s="14"/>
      <c r="AO7" s="24">
        <v>23</v>
      </c>
      <c r="AP7" s="30"/>
      <c r="AQ7" s="22">
        <v>0</v>
      </c>
      <c r="AR7" s="14">
        <v>11</v>
      </c>
      <c r="AS7" s="14">
        <v>21</v>
      </c>
      <c r="AT7" s="14">
        <v>11</v>
      </c>
      <c r="AU7" s="14">
        <v>9</v>
      </c>
      <c r="AV7" s="14"/>
      <c r="AW7" s="14"/>
      <c r="AX7" s="24">
        <v>52</v>
      </c>
      <c r="AY7" s="33"/>
      <c r="AZ7" s="19">
        <v>0</v>
      </c>
      <c r="BA7" s="13">
        <v>2</v>
      </c>
      <c r="BB7" s="13">
        <v>3</v>
      </c>
      <c r="BC7" s="13">
        <v>2</v>
      </c>
      <c r="BD7" s="13">
        <v>1</v>
      </c>
      <c r="BE7" s="13"/>
      <c r="BF7" s="13">
        <v>0</v>
      </c>
      <c r="BG7" s="23">
        <v>8</v>
      </c>
      <c r="BH7" s="32"/>
      <c r="BI7" s="19"/>
      <c r="BJ7" s="13">
        <v>2</v>
      </c>
      <c r="BK7" s="13"/>
      <c r="BL7" s="13"/>
      <c r="BM7" s="13"/>
      <c r="BN7" s="13"/>
      <c r="BO7" s="13"/>
      <c r="BP7" s="23">
        <v>2</v>
      </c>
      <c r="BQ7" s="32"/>
      <c r="BS7" s="4">
        <v>1</v>
      </c>
      <c r="BY7" s="4">
        <v>1</v>
      </c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206</v>
      </c>
    </row>
    <row r="17" spans="1:1">
      <c r="A17" s="1" t="s">
        <v>207</v>
      </c>
    </row>
    <row r="18" spans="1:1">
      <c r="A18" s="1" t="s">
        <v>208</v>
      </c>
    </row>
    <row r="19" spans="1:1">
      <c r="A19" s="1" t="s">
        <v>209</v>
      </c>
    </row>
    <row r="32" spans="1:1">
      <c r="A32" s="1" t="s">
        <v>210</v>
      </c>
    </row>
    <row r="53" spans="1:1">
      <c r="A53" s="1" t="s">
        <v>211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2024-03-19T06:10:22Z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