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98" name="ID_A6EFE234D767408D8CB42FE4657DE9F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98292860"/>
          <a:ext cx="1557655" cy="1203960"/>
        </a:xfrm>
        <a:prstGeom prst="rect">
          <a:avLst/>
        </a:prstGeom>
      </xdr:spPr>
    </xdr:pic>
  </etc:cellImage>
  <etc:cellImage>
    <xdr:pic>
      <xdr:nvPicPr>
        <xdr:cNvPr id="4466" name="ID_B1EC66339E9D43E2BEEF5FE228A1183E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37239020"/>
          <a:ext cx="1557655" cy="1203960"/>
        </a:xfrm>
        <a:prstGeom prst="rect">
          <a:avLst/>
        </a:prstGeom>
      </xdr:spPr>
    </xdr:pic>
  </etc:cellImage>
  <etc:cellImage>
    <xdr:pic>
      <xdr:nvPicPr>
        <xdr:cNvPr id="3580" name="ID_431A711F40D847FA93579D635F32ACA0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4625620"/>
          <a:ext cx="1557655" cy="1203960"/>
        </a:xfrm>
        <a:prstGeom prst="rect">
          <a:avLst/>
        </a:prstGeom>
      </xdr:spPr>
    </xdr:pic>
  </etc:cellImage>
  <etc:cellImage>
    <xdr:pic>
      <xdr:nvPicPr>
        <xdr:cNvPr id="3716" name="ID_8AE6168A245F4B63BC8A59DEB1B1181D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306571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<sst xmlns="http://schemas.openxmlformats.org/spreadsheetml/2006/main" count="1449" uniqueCount="188">
  <si>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</si>
  <si>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</si>
  <si>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</si>
  <si>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</si>
  <si>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</si>
  <si>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</si>
  <si>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</si>
  <si>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</si>
  <si>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</si>
  <si>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</si>
  <si>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</si>
  <si>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</si>
  <si>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</si>
  <si>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</si>
  <si>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</si>
  <si>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RY20240223009</t>
  </si>
  <si>
    <t>香港仓</t>
  </si>
  <si>
    <t>C104S-0306-A1BK</t>
  </si>
  <si>
    <t>C104S-0306-A1BKL</t>
  </si>
  <si>
    <t>正品</t>
  </si>
  <si>
    <t>2024-02-23</t>
  </si>
  <si>
    <t>香港</t>
  </si>
  <si>
    <t>C104S-0306-A1BKM</t>
  </si>
  <si>
    <t>C104S-0306-A1BKS</t>
  </si>
  <si>
    <t>C104S-0306-A1BKXL</t>
  </si>
  <si>
    <t>武汉仓</t>
  </si>
  <si>
    <t>武汉</t>
  </si>
  <si>
    <t>南浦正品仓</t>
  </si>
  <si>
    <t>广州</t>
  </si>
  <si>
    <t>大货样衣仓</t>
  </si>
  <si>
    <t>RY20240223008</t>
  </si>
  <si>
    <t>C104S-0093-A1WH</t>
  </si>
  <si>
    <t>C104S-0093-A1WHL</t>
  </si>
  <si>
    <t>C104S-0093-A1WHM</t>
  </si>
  <si>
    <t>C104S-0093-A1WHS</t>
  </si>
  <si>
    <t>C104S-0093-A1WHXL</t>
  </si>
  <si>
    <t>RY20240223007</t>
  </si>
  <si>
    <t>CCW22-A2D299</t>
  </si>
  <si>
    <t>CCW22-A2D299-WHITEL</t>
  </si>
  <si>
    <t>CCW22-A2D299-WHITEM</t>
  </si>
  <si>
    <t>CCW22-A2D299-WHITES</t>
  </si>
  <si>
    <t>CCW22-A2D299-WHITEXL</t>
  </si>
  <si>
    <t>RY20240223006</t>
  </si>
  <si>
    <t>C104S-0165-A1WH</t>
  </si>
  <si>
    <t>C104S-0165-A1WHL</t>
  </si>
  <si>
    <t>C104S-0165-A1WHM</t>
  </si>
  <si>
    <t>C104S-0165-A1WHS</t>
  </si>
  <si>
    <t>C104S-0165-A1WHXL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</si>
  <si>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</si>
  <si>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</si>
  <si>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</si>
  <si>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</si>
  <si>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</si>
  <si>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</si>
  <si>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</si>
  <si>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</si>
  <si>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</si>
  <si>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XL</t>
  </si>
  <si>
    <t>CCW22-A2D299-WHITE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</si>
  <si>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</si>
  <si>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</si>
  <si>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</si>
  <si>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</si>
  <si>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</si>
  <si>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</si>
  <si>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</si>
  <si>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</si>
  <si>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</si>
  <si>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</si>
  <si>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</si>
  <si>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</si>
  <si>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</si>
  <si>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</si>
  <si>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</si>
  <si>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</si>
  <si>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</si>
  <si>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</si>
  <si>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</si>
  <si>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</si>
  <si>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</si>
  <si>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</si>
  <si>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</si>
  <si>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</si>
  <si>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</si>
  <si>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</si>
  <si>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</si>
  <si>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</si>
  <si>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</si>
  <si>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短袖圆领T恤</t>
  </si>
  <si>
    <t>森羽</t>
  </si>
  <si>
    <t>400042</t>
  </si>
  <si>
    <t>113</t>
  </si>
  <si>
    <t>2260</t>
  </si>
  <si>
    <t>全时段</t>
  </si>
  <si>
    <t>MO20231219003</t>
  </si>
  <si>
    <t>CHESTER CHARLES</t>
  </si>
  <si>
    <t>翻单1</t>
  </si>
  <si>
    <t>正黑</t>
  </si>
  <si>
    <t>返单1</t>
  </si>
  <si>
    <t>赖清友</t>
  </si>
  <si>
    <t>4633</t>
  </si>
  <si>
    <t>3503</t>
  </si>
  <si>
    <t>1130</t>
  </si>
  <si>
    <t>85</t>
  </si>
  <si>
    <t>1785</t>
  </si>
  <si>
    <t>MO20231220014</t>
  </si>
  <si>
    <t>翻单3</t>
  </si>
  <si>
    <t>本白</t>
  </si>
  <si>
    <t>返单3  加工费</t>
  </si>
  <si>
    <t>3400</t>
  </si>
  <si>
    <t>2550</t>
  </si>
  <si>
    <t>850</t>
  </si>
  <si>
    <t>79</t>
  </si>
  <si>
    <t>3160</t>
  </si>
  <si>
    <t>MO20231223005</t>
  </si>
  <si>
    <t>翻单7</t>
  </si>
  <si>
    <t>返单 7CMT</t>
  </si>
  <si>
    <t>6241</t>
  </si>
  <si>
    <t>4661</t>
  </si>
  <si>
    <t>1580</t>
  </si>
  <si>
    <t>利步瑞</t>
  </si>
  <si>
    <t>400018</t>
  </si>
  <si>
    <t>307.63</t>
  </si>
  <si>
    <t>6767.86</t>
  </si>
  <si>
    <t>MO20231227010</t>
  </si>
  <si>
    <t>翻单2</t>
  </si>
  <si>
    <t>先出138件，有13件需返修后出</t>
  </si>
  <si>
    <t>16304.39</t>
  </si>
  <si>
    <t>3076.3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</si>
  <si>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</si>
  <si>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</si>
  <si>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</si>
  <si>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</si>
  <si>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</si>
  <si>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</si>
  <si>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</si>
  <si>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</si>
  <si>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</si>
  <si>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</si>
  <si>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</si>
  <si>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</si>
  <si>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</si>
  <si>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</si>
  <si>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</si>
  <si>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</si>
  <si>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</si>
  <si>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</si>
  <si>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</si>
  <si>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</si>
  <si>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</si>
  <si>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</si>
  <si>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求和项:大货样衣仓XS</t>
  </si>
  <si>
    <t>求和项:大货样衣仓S</t>
  </si>
  <si>
    <t>求和项:大货样衣仓M</t>
  </si>
  <si>
    <t>求和项:大货样衣仓L</t>
  </si>
  <si>
    <t>求和项:大货样衣仓F</t>
  </si>
  <si>
    <t>求和项:大货样衣仓XL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</si>
  <si>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</si>
  <si>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</si>
  <si>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</si>
  <si>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</si>
  <si>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</si>
  <si>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</si>
  <si>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</si>
  <si>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</si>
  <si>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</si>
  <si>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</si>
  <si>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</si>
  <si>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</si>
  <si>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</si>
  <si>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</si>
  <si>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</si>
  <si>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</si>
  <si>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</si>
  <si>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</si>
  <si>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返单</t>
  </si>
  <si>
    <t>WOMEN</t>
  </si>
  <si>
    <t>T-SHIRT</t>
  </si>
  <si>
    <t>T恤</t>
  </si>
  <si>
    <t>Y</t>
  </si>
  <si>
    <t>可工厂出货</t>
  </si>
  <si>
    <t>首批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</si>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</sst>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46.4680671296" refreshedBy="CC USER" recordCount="6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2-24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6">
        <s v="图片"/>
        <s v="=DISPIMG(&quot;ID_A6EFE234D767408D8CB42FE4657DE9F4&quot;,1)"/>
        <s v="=DISPIMG(&quot;ID_8AE6168A245F4B63BC8A59DEB1B1181D&quot;,1)"/>
        <s v="=DISPIMG(&quot;ID_431A711F40D847FA93579D635F32ACA0&quot;,1)"/>
        <s v="=DISPIMG(&quot;ID_B1EC66339E9D43E2BEEF5FE228A1183E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7">
        <s v="货号"/>
        <s v="C104S-0165-A1WH"/>
        <s v="C104S-0093-A1WH"/>
        <s v="C104S-0306-A1BK"/>
        <s v="CCW22-A2D299-WHITE"/>
        <m/>
        <s v="CCW22-H3D365-BLACK" u="1"/>
        <s v="CW501KV0076B0" u="1"/>
        <s v="CW501KW0088W0" u="1"/>
        <s v="C104S-0176-G1WH" u="1"/>
        <s v="C104S-0176-G1BK" u="1"/>
        <s v="C104S-0202-G1BK" u="1"/>
        <s v="C104S-0202-G1W1" u="1"/>
        <s v="CW501KW0110BX" u="1"/>
        <s v="CW502DP0302B0" u="1"/>
        <s v="CW501KT0109W0" u="1"/>
        <s v="CW502DP0303L2" u="1"/>
        <s v="C104S-0226-A1GY" u="1"/>
        <s v="CW501WH0057W0" u="1"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T-SHIRT"/>
        <m/>
      </sharedItems>
    </cacheField>
    <cacheField name="品类2" numFmtId="0">
      <sharedItems containsBlank="1" count="3">
        <s v="品类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可工厂出货"/>
        <m/>
      </sharedItems>
    </cacheField>
    <cacheField name="电商选款批次" numFmtId="0">
      <sharedItems containsBlank="1" count="4">
        <s v="电商选款批次"/>
        <e v="#N/A"/>
        <s v="首批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15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6">
        <s v="S"/>
        <n v="53"/>
        <n v="30"/>
        <n v="31"/>
        <n v="59"/>
        <m/>
      </sharedItems>
    </cacheField>
    <cacheField name="M" numFmtId="0">
      <sharedItems containsBlank="1" containsNumber="1" containsInteger="1" containsMixedTypes="1" count="6">
        <s v="M"/>
        <n v="53"/>
        <n v="40"/>
        <n v="41"/>
        <n v="79"/>
        <m/>
      </sharedItems>
    </cacheField>
    <cacheField name="L" numFmtId="0">
      <sharedItems containsBlank="1" containsNumber="1" containsInteger="1" containsMixedTypes="1" count="6">
        <s v="L"/>
        <n v="22"/>
        <n v="21"/>
        <n v="20"/>
        <n v="40"/>
        <m/>
      </sharedItems>
    </cacheField>
    <cacheField name="XL" numFmtId="0">
      <sharedItems containsBlank="1" containsNumber="1" containsInteger="1" containsMixedTypes="1" count="4">
        <s v="XL"/>
        <n v="10"/>
        <n v="2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138"/>
        <n v="101"/>
        <n v="102"/>
        <n v="198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7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5">
        <s v="S"/>
        <n v="32"/>
        <n v="24"/>
        <n v="25"/>
        <m/>
      </sharedItems>
    </cacheField>
    <cacheField name="香港仓M" numFmtId="0">
      <sharedItems containsBlank="1" containsNumber="1" containsInteger="1" containsMixedTypes="1" count="5">
        <s v="M"/>
        <n v="31"/>
        <n v="33"/>
        <n v="32"/>
        <m/>
      </sharedItems>
    </cacheField>
    <cacheField name="香港仓L" numFmtId="0">
      <sharedItems containsBlank="1" containsNumber="1" containsInteger="1" containsMixedTypes="1" count="5">
        <s v="L"/>
        <n v="13"/>
        <n v="17"/>
        <n v="16"/>
        <m/>
      </sharedItems>
    </cacheField>
    <cacheField name="香港仓XL" numFmtId="0">
      <sharedItems containsBlank="1" containsNumber="1" containsInteger="1" containsMixedTypes="1" count="5">
        <s v="XL"/>
        <n v="6"/>
        <n v="8"/>
        <n v="10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82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5">
        <s v="S"/>
        <n v="18"/>
        <n v="3"/>
        <n v="32"/>
        <m/>
      </sharedItems>
    </cacheField>
    <cacheField name="南浦正品仓M" numFmtId="0">
      <sharedItems containsBlank="1" containsNumber="1" containsInteger="1" containsMixedTypes="1" count="6">
        <s v="M"/>
        <n v="20"/>
        <n v="5"/>
        <n v="6"/>
        <n v="45"/>
        <m/>
      </sharedItems>
    </cacheField>
    <cacheField name="南浦正品仓L" numFmtId="0">
      <sharedItems containsBlank="1" containsNumber="1" containsInteger="1" containsMixedTypes="1" count="5">
        <s v="L"/>
        <n v="7"/>
        <n v="2"/>
        <n v="22"/>
        <m/>
      </sharedItems>
    </cacheField>
    <cacheField name="南浦正品仓XL" numFmtId="0">
      <sharedItems containsBlank="1" containsNumber="1" containsInteger="1" containsMixedTypes="1" count="5">
        <s v="XL"/>
        <n v="3"/>
        <n v="1"/>
        <n v="9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6">
        <s v="南浦正品仓"/>
        <n v="48"/>
        <n v="11"/>
        <n v="12"/>
        <n v="108"/>
        <m/>
      </sharedItems>
    </cacheField>
    <cacheField name="备注4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5" numFmtId="0">
      <sharedItems containsBlank="1" count="3">
        <s v="备注"/>
        <s v="大货样衣仓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1"/>
    <x v="2"/>
    <x v="2"/>
    <x v="2"/>
    <x v="1"/>
    <x v="1"/>
    <x v="2"/>
    <x v="1"/>
    <x v="1"/>
    <x v="1"/>
    <x v="1"/>
    <x v="1"/>
    <x v="1"/>
    <x v="1"/>
    <x v="1"/>
    <x v="1"/>
    <x v="1"/>
    <x v="2"/>
    <x v="2"/>
    <x v="2"/>
    <x v="2"/>
    <x v="1"/>
    <x v="1"/>
    <x v="1"/>
    <x v="1"/>
    <x v="2"/>
    <x v="2"/>
    <x v="2"/>
    <x v="2"/>
    <x v="1"/>
    <x v="2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1"/>
    <x v="3"/>
    <x v="3"/>
    <x v="3"/>
    <x v="1"/>
    <x v="1"/>
    <x v="3"/>
    <x v="1"/>
    <x v="1"/>
    <x v="1"/>
    <x v="1"/>
    <x v="1"/>
    <x v="1"/>
    <x v="1"/>
    <x v="1"/>
    <x v="1"/>
    <x v="1"/>
    <x v="3"/>
    <x v="2"/>
    <x v="3"/>
    <x v="2"/>
    <x v="1"/>
    <x v="1"/>
    <x v="1"/>
    <x v="1"/>
    <x v="2"/>
    <x v="3"/>
    <x v="2"/>
    <x v="2"/>
    <x v="1"/>
    <x v="3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1"/>
    <x v="1"/>
    <x v="1"/>
    <x v="2"/>
    <x v="2"/>
    <x v="2"/>
    <x v="1"/>
    <x v="1"/>
    <x v="4"/>
    <x v="4"/>
    <x v="4"/>
    <x v="2"/>
    <x v="1"/>
    <x v="4"/>
    <x v="1"/>
    <x v="1"/>
    <x v="1"/>
    <x v="1"/>
    <x v="1"/>
    <x v="1"/>
    <x v="1"/>
    <x v="1"/>
    <x v="1"/>
    <x v="1"/>
    <x v="2"/>
    <x v="3"/>
    <x v="3"/>
    <x v="3"/>
    <x v="1"/>
    <x v="1"/>
    <x v="1"/>
    <x v="1"/>
    <x v="3"/>
    <x v="4"/>
    <x v="3"/>
    <x v="3"/>
    <x v="1"/>
    <x v="4"/>
    <x v="1"/>
    <x v="1"/>
    <x v="1"/>
    <x v="1"/>
    <x v="1"/>
    <x v="1"/>
    <x v="1"/>
    <x v="1"/>
    <x v="1"/>
  </r>
  <r>
    <x v="2"/>
    <x v="1"/>
    <x v="2"/>
    <x v="5"/>
    <x v="1"/>
    <x v="1"/>
    <x v="5"/>
    <x v="2"/>
    <x v="2"/>
    <x v="2"/>
    <x v="2"/>
    <x v="3"/>
    <x v="3"/>
    <x v="3"/>
    <x v="2"/>
    <x v="1"/>
    <x v="5"/>
    <x v="5"/>
    <x v="5"/>
    <x v="3"/>
    <x v="1"/>
    <x v="5"/>
    <x v="1"/>
    <x v="1"/>
    <x v="2"/>
    <x v="2"/>
    <x v="2"/>
    <x v="2"/>
    <x v="1"/>
    <x v="2"/>
    <x v="1"/>
    <x v="2"/>
    <x v="4"/>
    <x v="4"/>
    <x v="4"/>
    <x v="4"/>
    <x v="1"/>
    <x v="2"/>
    <x v="1"/>
    <x v="2"/>
    <x v="4"/>
    <x v="5"/>
    <x v="4"/>
    <x v="4"/>
    <x v="2"/>
    <x v="5"/>
    <x v="1"/>
    <x v="1"/>
    <x v="2"/>
    <x v="1"/>
    <x v="1"/>
    <x v="1"/>
    <x v="1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47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8">
        <item x="5"/>
        <item x="0"/>
        <item m="1" x="96"/>
        <item m="1" x="95"/>
        <item m="1" x="92"/>
        <item m="1" x="93"/>
        <item m="1" x="94"/>
        <item m="1" x="61"/>
        <item m="1" x="9"/>
        <item m="1" x="90"/>
        <item m="1" x="10"/>
        <item m="1" x="91"/>
        <item m="1" x="89"/>
        <item m="1" x="88"/>
        <item m="1" x="86"/>
        <item m="1" x="87"/>
        <item m="1" x="85"/>
        <item m="1" x="84"/>
        <item m="1" x="83"/>
        <item m="1" x="82"/>
        <item m="1" x="81"/>
        <item m="1" x="80"/>
        <item m="1" x="78"/>
        <item m="1" x="79"/>
        <item m="1" x="76"/>
        <item m="1" x="77"/>
        <item m="1" x="75"/>
        <item m="1" x="74"/>
        <item m="1" x="25"/>
        <item m="1" x="73"/>
        <item m="1" x="66"/>
        <item m="1" x="67"/>
        <item m="1" x="68"/>
        <item m="1" x="69"/>
        <item m="1" x="70"/>
        <item m="1" x="71"/>
        <item m="1" x="72"/>
        <item m="1" x="65"/>
        <item m="1" x="64"/>
        <item m="1" x="63"/>
        <item m="1" x="62"/>
        <item m="1" x="59"/>
        <item m="1" x="60"/>
        <item m="1" x="58"/>
        <item m="1" x="54"/>
        <item m="1" x="55"/>
        <item m="1" x="56"/>
        <item m="1" x="57"/>
        <item m="1" x="52"/>
        <item m="1" x="53"/>
        <item m="1" x="49"/>
        <item m="1" x="50"/>
        <item m="1" x="51"/>
        <item m="1" x="48"/>
        <item m="1" x="36"/>
        <item m="1" x="47"/>
        <item m="1" x="46"/>
        <item m="1" x="45"/>
        <item m="1" x="43"/>
        <item m="1" x="44"/>
        <item m="1" x="42"/>
        <item m="1" x="41"/>
        <item m="1" x="40"/>
        <item m="1" x="39"/>
        <item m="1" x="37"/>
        <item m="1" x="38"/>
        <item m="1" x="35"/>
        <item m="1" x="34"/>
        <item m="1" x="33"/>
        <item m="1" x="32"/>
        <item m="1" x="31"/>
        <item m="1" x="29"/>
        <item m="1" x="30"/>
        <item m="1" x="28"/>
        <item m="1" x="27"/>
        <item m="1" x="19"/>
        <item m="1" x="26"/>
        <item m="1" x="23"/>
        <item m="1" x="24"/>
        <item m="1" x="21"/>
        <item m="1" x="22"/>
        <item m="1" x="20"/>
        <item m="1" x="17"/>
        <item m="1" x="18"/>
        <item m="1" x="16"/>
        <item m="1" x="15"/>
        <item m="1" x="14"/>
        <item m="1" x="7"/>
        <item m="1" x="8"/>
        <item m="1" x="11"/>
        <item m="1" x="12"/>
        <item m="1" x="13"/>
        <item m="1" x="6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4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  <dataField name="求和项:大货样衣仓XS" fld="47" baseField="0" baseItem="0"/>
    <dataField name="求和项:大货样衣仓S" fld="48" baseField="0" baseItem="0"/>
    <dataField name="求和项:大货样衣仓M" fld="49" baseField="0" baseItem="0"/>
    <dataField name="求和项:大货样衣仓L" fld="50" baseField="0" baseItem="0"/>
    <dataField name="求和项:大货样衣仓F" fld="52" baseField="0" baseItem="0"/>
    <dataField name="求和项:大货样衣仓XL" fld="5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6" sqref="C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16</v>
      </c>
      <c r="F2" t="s">
        <v>19</v>
      </c>
      <c r="H2" s="59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33</v>
      </c>
      <c r="F3" t="s">
        <v>19</v>
      </c>
      <c r="H3" s="59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25</v>
      </c>
      <c r="F4" t="s">
        <v>19</v>
      </c>
      <c r="H4" s="59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8</v>
      </c>
      <c r="F5" t="s">
        <v>19</v>
      </c>
      <c r="H5" s="59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s="59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s="59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s="59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2</v>
      </c>
      <c r="F10" t="s">
        <v>19</v>
      </c>
      <c r="H10" s="59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6</v>
      </c>
      <c r="F11" t="s">
        <v>19</v>
      </c>
      <c r="H11" s="59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3</v>
      </c>
      <c r="F12" t="s">
        <v>19</v>
      </c>
      <c r="H12" s="59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1</v>
      </c>
      <c r="F13" t="s">
        <v>19</v>
      </c>
      <c r="H13" s="59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1</v>
      </c>
      <c r="F14" t="s">
        <v>19</v>
      </c>
      <c r="H14" s="59" t="s">
        <v>20</v>
      </c>
      <c r="I14" t="s">
        <v>28</v>
      </c>
    </row>
    <row r="15" spans="1:9">
      <c r="A15" t="s">
        <v>30</v>
      </c>
      <c r="B15" t="s">
        <v>16</v>
      </c>
      <c r="C15" t="s">
        <v>31</v>
      </c>
      <c r="D15" t="s">
        <v>32</v>
      </c>
      <c r="E15">
        <v>17</v>
      </c>
      <c r="F15" t="s">
        <v>19</v>
      </c>
      <c r="H15" t="s">
        <v>20</v>
      </c>
      <c r="I15" t="s">
        <v>21</v>
      </c>
    </row>
    <row r="16" spans="1:9">
      <c r="A16" t="s">
        <v>30</v>
      </c>
      <c r="B16" t="s">
        <v>16</v>
      </c>
      <c r="C16" t="s">
        <v>31</v>
      </c>
      <c r="D16" t="s">
        <v>33</v>
      </c>
      <c r="E16">
        <v>33</v>
      </c>
      <c r="F16" t="s">
        <v>19</v>
      </c>
      <c r="H16" t="s">
        <v>20</v>
      </c>
      <c r="I16" t="s">
        <v>21</v>
      </c>
    </row>
    <row r="17" spans="1:9">
      <c r="A17" t="s">
        <v>30</v>
      </c>
      <c r="B17" t="s">
        <v>16</v>
      </c>
      <c r="C17" t="s">
        <v>31</v>
      </c>
      <c r="D17" t="s">
        <v>34</v>
      </c>
      <c r="E17">
        <v>24</v>
      </c>
      <c r="F17" t="s">
        <v>19</v>
      </c>
      <c r="H17" t="s">
        <v>20</v>
      </c>
      <c r="I17" t="s">
        <v>21</v>
      </c>
    </row>
    <row r="18" spans="1:9">
      <c r="A18" t="s">
        <v>30</v>
      </c>
      <c r="B18" t="s">
        <v>16</v>
      </c>
      <c r="C18" t="s">
        <v>31</v>
      </c>
      <c r="D18" t="s">
        <v>35</v>
      </c>
      <c r="E18">
        <v>8</v>
      </c>
      <c r="F18" t="s">
        <v>19</v>
      </c>
      <c r="H18" t="s">
        <v>20</v>
      </c>
      <c r="I18" t="s">
        <v>21</v>
      </c>
    </row>
    <row r="19" spans="1:9">
      <c r="A19" t="s">
        <v>30</v>
      </c>
      <c r="B19" t="s">
        <v>25</v>
      </c>
      <c r="C19" t="s">
        <v>31</v>
      </c>
      <c r="D19" t="s">
        <v>32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30</v>
      </c>
      <c r="B20" t="s">
        <v>25</v>
      </c>
      <c r="C20" t="s">
        <v>31</v>
      </c>
      <c r="D20" t="s">
        <v>33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30</v>
      </c>
      <c r="B21" t="s">
        <v>25</v>
      </c>
      <c r="C21" t="s">
        <v>31</v>
      </c>
      <c r="D21" t="s">
        <v>34</v>
      </c>
      <c r="E21">
        <v>2</v>
      </c>
      <c r="F21" t="s">
        <v>19</v>
      </c>
      <c r="H21" t="s">
        <v>20</v>
      </c>
      <c r="I21" t="s">
        <v>26</v>
      </c>
    </row>
    <row r="22" spans="1:9">
      <c r="A22" t="s">
        <v>30</v>
      </c>
      <c r="B22" t="s">
        <v>25</v>
      </c>
      <c r="C22" t="s">
        <v>31</v>
      </c>
      <c r="D22" t="s">
        <v>35</v>
      </c>
      <c r="E22">
        <v>1</v>
      </c>
      <c r="F22" t="s">
        <v>19</v>
      </c>
      <c r="H22" t="s">
        <v>20</v>
      </c>
      <c r="I22" t="s">
        <v>26</v>
      </c>
    </row>
    <row r="23" spans="1:9">
      <c r="A23" t="s">
        <v>30</v>
      </c>
      <c r="B23" t="s">
        <v>27</v>
      </c>
      <c r="C23" t="s">
        <v>31</v>
      </c>
      <c r="D23" t="s">
        <v>32</v>
      </c>
      <c r="E23">
        <v>2</v>
      </c>
      <c r="F23" t="s">
        <v>19</v>
      </c>
      <c r="H23" t="s">
        <v>20</v>
      </c>
      <c r="I23" t="s">
        <v>28</v>
      </c>
    </row>
    <row r="24" spans="1:9">
      <c r="A24" t="s">
        <v>30</v>
      </c>
      <c r="B24" t="s">
        <v>27</v>
      </c>
      <c r="C24" t="s">
        <v>31</v>
      </c>
      <c r="D24" t="s">
        <v>33</v>
      </c>
      <c r="E24">
        <v>5</v>
      </c>
      <c r="F24" t="s">
        <v>19</v>
      </c>
      <c r="H24" t="s">
        <v>20</v>
      </c>
      <c r="I24" t="s">
        <v>28</v>
      </c>
    </row>
    <row r="25" spans="1:9">
      <c r="A25" t="s">
        <v>30</v>
      </c>
      <c r="B25" t="s">
        <v>27</v>
      </c>
      <c r="C25" t="s">
        <v>31</v>
      </c>
      <c r="D25" t="s">
        <v>34</v>
      </c>
      <c r="E25">
        <v>3</v>
      </c>
      <c r="F25" t="s">
        <v>19</v>
      </c>
      <c r="H25" t="s">
        <v>20</v>
      </c>
      <c r="I25" t="s">
        <v>28</v>
      </c>
    </row>
    <row r="26" spans="1:9">
      <c r="A26" t="s">
        <v>30</v>
      </c>
      <c r="B26" t="s">
        <v>27</v>
      </c>
      <c r="C26" t="s">
        <v>31</v>
      </c>
      <c r="D26" t="s">
        <v>35</v>
      </c>
      <c r="E26">
        <v>1</v>
      </c>
      <c r="F26" t="s">
        <v>19</v>
      </c>
      <c r="H26" t="s">
        <v>20</v>
      </c>
      <c r="I26" t="s">
        <v>28</v>
      </c>
    </row>
    <row r="27" spans="1:9">
      <c r="A27" t="s">
        <v>30</v>
      </c>
      <c r="B27" t="s">
        <v>29</v>
      </c>
      <c r="C27" t="s">
        <v>31</v>
      </c>
      <c r="D27" t="s">
        <v>34</v>
      </c>
      <c r="E27">
        <v>1</v>
      </c>
      <c r="F27" t="s">
        <v>19</v>
      </c>
      <c r="H27" t="s">
        <v>20</v>
      </c>
      <c r="I27" t="s">
        <v>28</v>
      </c>
    </row>
    <row r="28" spans="1:9">
      <c r="A28" t="s">
        <v>36</v>
      </c>
      <c r="B28" t="s">
        <v>16</v>
      </c>
      <c r="C28" t="s">
        <v>37</v>
      </c>
      <c r="D28" t="s">
        <v>38</v>
      </c>
      <c r="E28">
        <v>16</v>
      </c>
      <c r="F28" t="s">
        <v>19</v>
      </c>
      <c r="H28" t="s">
        <v>20</v>
      </c>
      <c r="I28" t="s">
        <v>21</v>
      </c>
    </row>
    <row r="29" spans="1:9">
      <c r="A29" t="s">
        <v>36</v>
      </c>
      <c r="B29" t="s">
        <v>16</v>
      </c>
      <c r="C29" t="s">
        <v>37</v>
      </c>
      <c r="D29" t="s">
        <v>39</v>
      </c>
      <c r="E29">
        <v>32</v>
      </c>
      <c r="F29" t="s">
        <v>19</v>
      </c>
      <c r="H29" t="s">
        <v>20</v>
      </c>
      <c r="I29" t="s">
        <v>21</v>
      </c>
    </row>
    <row r="30" spans="1:9">
      <c r="A30" t="s">
        <v>36</v>
      </c>
      <c r="B30" t="s">
        <v>16</v>
      </c>
      <c r="C30" t="s">
        <v>37</v>
      </c>
      <c r="D30" t="s">
        <v>40</v>
      </c>
      <c r="E30">
        <v>24</v>
      </c>
      <c r="F30" t="s">
        <v>19</v>
      </c>
      <c r="H30" t="s">
        <v>20</v>
      </c>
      <c r="I30" t="s">
        <v>21</v>
      </c>
    </row>
    <row r="31" spans="1:9">
      <c r="A31" t="s">
        <v>36</v>
      </c>
      <c r="B31" t="s">
        <v>16</v>
      </c>
      <c r="C31" t="s">
        <v>37</v>
      </c>
      <c r="D31" t="s">
        <v>41</v>
      </c>
      <c r="E31">
        <v>10</v>
      </c>
      <c r="F31" t="s">
        <v>19</v>
      </c>
      <c r="H31" t="s">
        <v>20</v>
      </c>
      <c r="I31" t="s">
        <v>21</v>
      </c>
    </row>
    <row r="32" spans="1:9">
      <c r="A32" t="s">
        <v>36</v>
      </c>
      <c r="B32" t="s">
        <v>25</v>
      </c>
      <c r="C32" t="s">
        <v>37</v>
      </c>
      <c r="D32" t="s">
        <v>38</v>
      </c>
      <c r="E32">
        <v>2</v>
      </c>
      <c r="F32" t="s">
        <v>19</v>
      </c>
      <c r="H32" t="s">
        <v>20</v>
      </c>
      <c r="I32" t="s">
        <v>26</v>
      </c>
    </row>
    <row r="33" spans="1:9">
      <c r="A33" t="s">
        <v>36</v>
      </c>
      <c r="B33" t="s">
        <v>25</v>
      </c>
      <c r="C33" t="s">
        <v>37</v>
      </c>
      <c r="D33" t="s">
        <v>39</v>
      </c>
      <c r="E33">
        <v>2</v>
      </c>
      <c r="F33" t="s">
        <v>19</v>
      </c>
      <c r="H33" t="s">
        <v>20</v>
      </c>
      <c r="I33" t="s">
        <v>26</v>
      </c>
    </row>
    <row r="34" spans="1:9">
      <c r="A34" t="s">
        <v>36</v>
      </c>
      <c r="B34" t="s">
        <v>25</v>
      </c>
      <c r="C34" t="s">
        <v>37</v>
      </c>
      <c r="D34" t="s">
        <v>40</v>
      </c>
      <c r="E34">
        <v>2</v>
      </c>
      <c r="F34" t="s">
        <v>19</v>
      </c>
      <c r="H34" t="s">
        <v>20</v>
      </c>
      <c r="I34" t="s">
        <v>26</v>
      </c>
    </row>
    <row r="35" spans="1:9">
      <c r="A35" t="s">
        <v>36</v>
      </c>
      <c r="B35" t="s">
        <v>25</v>
      </c>
      <c r="C35" t="s">
        <v>37</v>
      </c>
      <c r="D35" t="s">
        <v>41</v>
      </c>
      <c r="E35">
        <v>1</v>
      </c>
      <c r="F35" t="s">
        <v>19</v>
      </c>
      <c r="H35" t="s">
        <v>20</v>
      </c>
      <c r="I35" t="s">
        <v>26</v>
      </c>
    </row>
    <row r="36" spans="1:9">
      <c r="A36" t="s">
        <v>36</v>
      </c>
      <c r="B36" t="s">
        <v>27</v>
      </c>
      <c r="C36" t="s">
        <v>37</v>
      </c>
      <c r="D36" t="s">
        <v>38</v>
      </c>
      <c r="E36">
        <v>22</v>
      </c>
      <c r="F36" t="s">
        <v>19</v>
      </c>
      <c r="H36" t="s">
        <v>20</v>
      </c>
      <c r="I36" t="s">
        <v>28</v>
      </c>
    </row>
    <row r="37" spans="1:9">
      <c r="A37" t="s">
        <v>36</v>
      </c>
      <c r="B37" t="s">
        <v>27</v>
      </c>
      <c r="C37" t="s">
        <v>37</v>
      </c>
      <c r="D37" t="s">
        <v>39</v>
      </c>
      <c r="E37">
        <v>45</v>
      </c>
      <c r="F37" t="s">
        <v>19</v>
      </c>
      <c r="H37" t="s">
        <v>20</v>
      </c>
      <c r="I37" t="s">
        <v>28</v>
      </c>
    </row>
    <row r="38" spans="1:9">
      <c r="A38" t="s">
        <v>36</v>
      </c>
      <c r="B38" t="s">
        <v>27</v>
      </c>
      <c r="C38" t="s">
        <v>37</v>
      </c>
      <c r="D38" t="s">
        <v>40</v>
      </c>
      <c r="E38">
        <v>32</v>
      </c>
      <c r="F38" t="s">
        <v>19</v>
      </c>
      <c r="H38" t="s">
        <v>20</v>
      </c>
      <c r="I38" t="s">
        <v>28</v>
      </c>
    </row>
    <row r="39" spans="1:9">
      <c r="A39" t="s">
        <v>36</v>
      </c>
      <c r="B39" t="s">
        <v>27</v>
      </c>
      <c r="C39" t="s">
        <v>37</v>
      </c>
      <c r="D39" t="s">
        <v>41</v>
      </c>
      <c r="E39">
        <v>9</v>
      </c>
      <c r="F39" t="s">
        <v>19</v>
      </c>
      <c r="H39" t="s">
        <v>20</v>
      </c>
      <c r="I39" t="s">
        <v>28</v>
      </c>
    </row>
    <row r="40" spans="1:9">
      <c r="A40" t="s">
        <v>36</v>
      </c>
      <c r="B40" t="s">
        <v>29</v>
      </c>
      <c r="C40" t="s">
        <v>37</v>
      </c>
      <c r="D40" t="s">
        <v>40</v>
      </c>
      <c r="E40">
        <v>1</v>
      </c>
      <c r="F40" t="s">
        <v>19</v>
      </c>
      <c r="H40" t="s">
        <v>20</v>
      </c>
      <c r="I40" t="s">
        <v>28</v>
      </c>
    </row>
    <row r="41" spans="1:9">
      <c r="A41" t="s">
        <v>42</v>
      </c>
      <c r="B41" t="s">
        <v>16</v>
      </c>
      <c r="C41" t="s">
        <v>43</v>
      </c>
      <c r="D41" t="s">
        <v>44</v>
      </c>
      <c r="E41">
        <v>13</v>
      </c>
      <c r="F41" t="s">
        <v>19</v>
      </c>
      <c r="H41" t="s">
        <v>20</v>
      </c>
      <c r="I41" t="s">
        <v>21</v>
      </c>
    </row>
    <row r="42" spans="1:9">
      <c r="A42" t="s">
        <v>42</v>
      </c>
      <c r="B42" t="s">
        <v>16</v>
      </c>
      <c r="C42" t="s">
        <v>43</v>
      </c>
      <c r="D42" t="s">
        <v>45</v>
      </c>
      <c r="E42">
        <v>31</v>
      </c>
      <c r="F42" t="s">
        <v>19</v>
      </c>
      <c r="H42" t="s">
        <v>20</v>
      </c>
      <c r="I42" t="s">
        <v>21</v>
      </c>
    </row>
    <row r="43" spans="1:9">
      <c r="A43" t="s">
        <v>42</v>
      </c>
      <c r="B43" t="s">
        <v>16</v>
      </c>
      <c r="C43" t="s">
        <v>43</v>
      </c>
      <c r="D43" t="s">
        <v>46</v>
      </c>
      <c r="E43">
        <v>32</v>
      </c>
      <c r="F43" t="s">
        <v>19</v>
      </c>
      <c r="H43" t="s">
        <v>20</v>
      </c>
      <c r="I43" t="s">
        <v>21</v>
      </c>
    </row>
    <row r="44" spans="1:9">
      <c r="A44" t="s">
        <v>42</v>
      </c>
      <c r="B44" t="s">
        <v>16</v>
      </c>
      <c r="C44" t="s">
        <v>43</v>
      </c>
      <c r="D44" t="s">
        <v>47</v>
      </c>
      <c r="E44">
        <v>6</v>
      </c>
      <c r="F44" t="s">
        <v>19</v>
      </c>
      <c r="H44" t="s">
        <v>20</v>
      </c>
      <c r="I44" t="s">
        <v>21</v>
      </c>
    </row>
    <row r="45" spans="1:9">
      <c r="A45" t="s">
        <v>42</v>
      </c>
      <c r="B45" t="s">
        <v>25</v>
      </c>
      <c r="C45" t="s">
        <v>43</v>
      </c>
      <c r="D45" t="s">
        <v>44</v>
      </c>
      <c r="E45">
        <v>2</v>
      </c>
      <c r="F45" t="s">
        <v>19</v>
      </c>
      <c r="H45" t="s">
        <v>20</v>
      </c>
      <c r="I45" t="s">
        <v>26</v>
      </c>
    </row>
    <row r="46" spans="1:9">
      <c r="A46" t="s">
        <v>42</v>
      </c>
      <c r="B46" t="s">
        <v>25</v>
      </c>
      <c r="C46" t="s">
        <v>43</v>
      </c>
      <c r="D46" t="s">
        <v>45</v>
      </c>
      <c r="E46">
        <v>2</v>
      </c>
      <c r="F46" t="s">
        <v>19</v>
      </c>
      <c r="H46" t="s">
        <v>20</v>
      </c>
      <c r="I46" t="s">
        <v>26</v>
      </c>
    </row>
    <row r="47" spans="1:9">
      <c r="A47" t="s">
        <v>42</v>
      </c>
      <c r="B47" t="s">
        <v>25</v>
      </c>
      <c r="C47" t="s">
        <v>43</v>
      </c>
      <c r="D47" t="s">
        <v>46</v>
      </c>
      <c r="E47">
        <v>2</v>
      </c>
      <c r="F47" t="s">
        <v>19</v>
      </c>
      <c r="H47" t="s">
        <v>20</v>
      </c>
      <c r="I47" t="s">
        <v>26</v>
      </c>
    </row>
    <row r="48" spans="1:9">
      <c r="A48" t="s">
        <v>42</v>
      </c>
      <c r="B48" t="s">
        <v>25</v>
      </c>
      <c r="C48" t="s">
        <v>43</v>
      </c>
      <c r="D48" t="s">
        <v>47</v>
      </c>
      <c r="E48">
        <v>1</v>
      </c>
      <c r="F48" t="s">
        <v>19</v>
      </c>
      <c r="H48" t="s">
        <v>20</v>
      </c>
      <c r="I48" t="s">
        <v>26</v>
      </c>
    </row>
    <row r="49" spans="1:9">
      <c r="A49" t="s">
        <v>42</v>
      </c>
      <c r="B49" t="s">
        <v>27</v>
      </c>
      <c r="C49" t="s">
        <v>43</v>
      </c>
      <c r="D49" t="s">
        <v>44</v>
      </c>
      <c r="E49">
        <v>7</v>
      </c>
      <c r="F49" t="s">
        <v>19</v>
      </c>
      <c r="H49" t="s">
        <v>20</v>
      </c>
      <c r="I49" t="s">
        <v>28</v>
      </c>
    </row>
    <row r="50" spans="1:9">
      <c r="A50" t="s">
        <v>42</v>
      </c>
      <c r="B50" t="s">
        <v>27</v>
      </c>
      <c r="C50" t="s">
        <v>43</v>
      </c>
      <c r="D50" t="s">
        <v>45</v>
      </c>
      <c r="E50">
        <v>20</v>
      </c>
      <c r="F50" t="s">
        <v>19</v>
      </c>
      <c r="H50" t="s">
        <v>20</v>
      </c>
      <c r="I50" t="s">
        <v>28</v>
      </c>
    </row>
    <row r="51" spans="1:9">
      <c r="A51" t="s">
        <v>42</v>
      </c>
      <c r="B51" t="s">
        <v>27</v>
      </c>
      <c r="C51" t="s">
        <v>43</v>
      </c>
      <c r="D51" t="s">
        <v>46</v>
      </c>
      <c r="E51">
        <v>18</v>
      </c>
      <c r="F51" t="s">
        <v>19</v>
      </c>
      <c r="H51" t="s">
        <v>20</v>
      </c>
      <c r="I51" t="s">
        <v>28</v>
      </c>
    </row>
    <row r="52" spans="1:9">
      <c r="A52" t="s">
        <v>42</v>
      </c>
      <c r="B52" t="s">
        <v>27</v>
      </c>
      <c r="C52" t="s">
        <v>43</v>
      </c>
      <c r="D52" t="s">
        <v>47</v>
      </c>
      <c r="E52">
        <v>3</v>
      </c>
      <c r="F52" t="s">
        <v>19</v>
      </c>
      <c r="H52" t="s">
        <v>20</v>
      </c>
      <c r="I52" t="s">
        <v>28</v>
      </c>
    </row>
    <row r="53" spans="1:9">
      <c r="A53" t="s">
        <v>42</v>
      </c>
      <c r="B53" t="s">
        <v>29</v>
      </c>
      <c r="C53" t="s">
        <v>43</v>
      </c>
      <c r="D53" t="s">
        <v>46</v>
      </c>
      <c r="E53">
        <v>1</v>
      </c>
      <c r="F53" t="s">
        <v>19</v>
      </c>
      <c r="H53" t="s">
        <v>20</v>
      </c>
      <c r="I53" t="s">
        <v>28</v>
      </c>
    </row>
  </sheetData>
  <autoFilter ref="A1:O5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56" activePane="bottomLeft" state="frozen"/>
      <selection/>
      <selection pane="bottomLeft" activeCell="C4" sqref="C4:K6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48</v>
      </c>
      <c r="B1" s="47" t="s">
        <v>48</v>
      </c>
      <c r="C1" s="47" t="s">
        <v>49</v>
      </c>
      <c r="D1" s="47" t="s">
        <v>48</v>
      </c>
      <c r="E1" s="47" t="s">
        <v>49</v>
      </c>
      <c r="F1" s="47" t="s">
        <v>49</v>
      </c>
      <c r="G1" s="47" t="s">
        <v>49</v>
      </c>
      <c r="H1" s="47" t="s">
        <v>49</v>
      </c>
      <c r="J1" s="47" t="s">
        <v>49</v>
      </c>
      <c r="K1" s="47" t="s">
        <v>49</v>
      </c>
    </row>
    <row r="2" s="47" customFormat="1" ht="48" customHeight="1" spans="3:11">
      <c r="C2" t="e">
        <f>_xlfn.XLOOKUP(E2,预约送货单!F:F,预约送货单!D:D)</f>
        <v>#N/A</v>
      </c>
      <c r="D2" s="49" t="s">
        <v>50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51</v>
      </c>
    </row>
    <row r="3" s="48" customFormat="1" ht="33" spans="1:17">
      <c r="A3" s="50" t="s">
        <v>52</v>
      </c>
      <c r="B3" s="50" t="s">
        <v>53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17</v>
      </c>
      <c r="B4" s="4" t="s">
        <v>54</v>
      </c>
      <c r="C4" t="str">
        <f>_xlfn.XLOOKUP(E4,预约送货单!F:F,预约送货单!D:D)</f>
        <v>RY20240223009</v>
      </c>
      <c r="D4" t="s">
        <v>16</v>
      </c>
      <c r="E4" t="str">
        <f>_xlfn.XLOOKUP(F4,预约送货单!Z:Z,预约送货单!F:F)</f>
        <v>C104S-0306-A1BK</v>
      </c>
      <c r="F4" t="str">
        <f t="shared" si="0"/>
        <v>C104S-0306-A1BKL</v>
      </c>
      <c r="G4">
        <f>VLOOKUP(D4&amp;B4&amp;A4,分仓ST!A:E,5,0)</f>
        <v>16</v>
      </c>
      <c r="H4" t="str">
        <f>_xlfn.XLOOKUP(E4,预约送货单!F:F,预约送货单!E:E)</f>
        <v>正品</v>
      </c>
      <c r="J4" t="str">
        <f>VLOOKUP(E4,预约送货单!F:N,9,0)</f>
        <v>2024-02-23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55</v>
      </c>
      <c r="C5" t="str">
        <f>_xlfn.XLOOKUP(E5,预约送货单!F:F,预约送货单!D:D)</f>
        <v>RY20240223009</v>
      </c>
      <c r="D5" t="s">
        <v>16</v>
      </c>
      <c r="E5" t="str">
        <f>_xlfn.XLOOKUP(F5,预约送货单!Z:Z,预约送货单!F:F)</f>
        <v>C104S-0306-A1BK</v>
      </c>
      <c r="F5" t="str">
        <f t="shared" si="0"/>
        <v>C104S-0306-A1BKM</v>
      </c>
      <c r="G5">
        <f>VLOOKUP(D5&amp;B5&amp;A5,分仓ST!A:E,5,0)</f>
        <v>33</v>
      </c>
      <c r="H5" t="str">
        <f>_xlfn.XLOOKUP(E5,预约送货单!F:F,预约送货单!E:E)</f>
        <v>正品</v>
      </c>
      <c r="J5" t="str">
        <f>VLOOKUP(E5,预约送货单!F:N,9,0)</f>
        <v>2024-02-23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56</v>
      </c>
      <c r="C6" t="str">
        <f>_xlfn.XLOOKUP(E6,预约送货单!F:F,预约送货单!D:D)</f>
        <v>RY20240223009</v>
      </c>
      <c r="D6" t="s">
        <v>16</v>
      </c>
      <c r="E6" t="str">
        <f>_xlfn.XLOOKUP(F6,预约送货单!Z:Z,预约送货单!F:F)</f>
        <v>C104S-0306-A1BK</v>
      </c>
      <c r="F6" t="str">
        <f t="shared" si="0"/>
        <v>C104S-0306-A1BKS</v>
      </c>
      <c r="G6">
        <f>VLOOKUP(D6&amp;B6&amp;A6,分仓ST!A:E,5,0)</f>
        <v>25</v>
      </c>
      <c r="H6" t="str">
        <f>_xlfn.XLOOKUP(E6,预约送货单!F:F,预约送货单!E:E)</f>
        <v>正品</v>
      </c>
      <c r="J6" t="str">
        <f>VLOOKUP(E6,预约送货单!F:N,9,0)</f>
        <v>2024-02-23</v>
      </c>
      <c r="K6" t="str">
        <f t="shared" si="1"/>
        <v>香港</v>
      </c>
    </row>
    <row r="7" spans="1:11">
      <c r="A7" t="s">
        <v>17</v>
      </c>
      <c r="B7" s="4" t="s">
        <v>57</v>
      </c>
      <c r="C7" t="str">
        <f>_xlfn.XLOOKUP(E7,预约送货单!F:F,预约送货单!D:D)</f>
        <v>RY20240223009</v>
      </c>
      <c r="D7" t="s">
        <v>16</v>
      </c>
      <c r="E7" t="str">
        <f>_xlfn.XLOOKUP(F7,预约送货单!Z:Z,预约送货单!F:F)</f>
        <v>C104S-0306-A1BK</v>
      </c>
      <c r="F7" t="str">
        <f t="shared" si="0"/>
        <v>C104S-0306-A1BKXL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2024-02-23</v>
      </c>
      <c r="K7" t="str">
        <f t="shared" si="1"/>
        <v>香港</v>
      </c>
    </row>
    <row r="8" spans="1:11">
      <c r="A8" t="s">
        <v>17</v>
      </c>
      <c r="B8" s="4" t="s">
        <v>54</v>
      </c>
      <c r="C8" t="str">
        <f>_xlfn.XLOOKUP(E8,预约送货单!F:F,预约送货单!D:D)</f>
        <v>RY20240223009</v>
      </c>
      <c r="D8" t="s">
        <v>25</v>
      </c>
      <c r="E8" t="str">
        <f>_xlfn.XLOOKUP(F8,预约送货单!Z:Z,预约送货单!F:F)</f>
        <v>C104S-0306-A1BK</v>
      </c>
      <c r="F8" t="str">
        <f t="shared" si="0"/>
        <v>C104S-0306-A1BKL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2024-02-23</v>
      </c>
      <c r="K8" t="str">
        <f t="shared" si="1"/>
        <v>武汉</v>
      </c>
    </row>
    <row r="9" spans="1:11">
      <c r="A9" t="s">
        <v>17</v>
      </c>
      <c r="B9" s="4" t="s">
        <v>55</v>
      </c>
      <c r="C9" t="str">
        <f>_xlfn.XLOOKUP(E9,预约送货单!F:F,预约送货单!D:D)</f>
        <v>RY20240223009</v>
      </c>
      <c r="D9" t="s">
        <v>25</v>
      </c>
      <c r="E9" t="str">
        <f>_xlfn.XLOOKUP(F9,预约送货单!Z:Z,预约送货单!F:F)</f>
        <v>C104S-0306-A1BK</v>
      </c>
      <c r="F9" t="str">
        <f t="shared" si="0"/>
        <v>C104S-0306-A1BKM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2024-02-23</v>
      </c>
      <c r="K9" t="str">
        <f t="shared" si="1"/>
        <v>武汉</v>
      </c>
    </row>
    <row r="10" spans="1:11">
      <c r="A10" t="s">
        <v>17</v>
      </c>
      <c r="B10" s="4" t="s">
        <v>56</v>
      </c>
      <c r="C10" t="str">
        <f>_xlfn.XLOOKUP(E10,预约送货单!F:F,预约送货单!D:D)</f>
        <v>RY20240223009</v>
      </c>
      <c r="D10" t="s">
        <v>25</v>
      </c>
      <c r="E10" t="str">
        <f>_xlfn.XLOOKUP(F10,预约送货单!Z:Z,预约送货单!F:F)</f>
        <v>C104S-0306-A1BK</v>
      </c>
      <c r="F10" t="str">
        <f t="shared" si="0"/>
        <v>C104S-0306-A1BKS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2024-02-23</v>
      </c>
      <c r="K10" t="str">
        <f t="shared" si="1"/>
        <v>武汉</v>
      </c>
    </row>
    <row r="11" spans="1:11">
      <c r="A11" t="s">
        <v>17</v>
      </c>
      <c r="B11" s="4" t="s">
        <v>57</v>
      </c>
      <c r="C11" t="str">
        <f>_xlfn.XLOOKUP(E11,预约送货单!F:F,预约送货单!D:D)</f>
        <v>RY20240223009</v>
      </c>
      <c r="D11" t="s">
        <v>25</v>
      </c>
      <c r="E11" t="str">
        <f>_xlfn.XLOOKUP(F11,预约送货单!Z:Z,预约送货单!F:F)</f>
        <v>C104S-0306-A1BK</v>
      </c>
      <c r="F11" t="str">
        <f t="shared" si="0"/>
        <v>C104S-0306-A1BKXL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2024-02-23</v>
      </c>
      <c r="K11" t="str">
        <f t="shared" si="1"/>
        <v>武汉</v>
      </c>
    </row>
    <row r="12" spans="1:11">
      <c r="A12" t="s">
        <v>17</v>
      </c>
      <c r="B12" s="4" t="s">
        <v>54</v>
      </c>
      <c r="C12" t="str">
        <f>_xlfn.XLOOKUP(E12,预约送货单!F:F,预约送货单!D:D)</f>
        <v>RY20240223009</v>
      </c>
      <c r="D12" t="s">
        <v>27</v>
      </c>
      <c r="E12" t="str">
        <f>_xlfn.XLOOKUP(F12,预约送货单!Z:Z,预约送货单!F:F)</f>
        <v>C104S-0306-A1BK</v>
      </c>
      <c r="F12" t="str">
        <f t="shared" si="0"/>
        <v>C104S-0306-A1BKL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2024-02-23</v>
      </c>
      <c r="K12" t="str">
        <f t="shared" si="1"/>
        <v>广州</v>
      </c>
    </row>
    <row r="13" spans="1:11">
      <c r="A13" t="s">
        <v>17</v>
      </c>
      <c r="B13" s="4" t="s">
        <v>55</v>
      </c>
      <c r="C13" t="str">
        <f>_xlfn.XLOOKUP(E13,预约送货单!F:F,预约送货单!D:D)</f>
        <v>RY20240223009</v>
      </c>
      <c r="D13" t="s">
        <v>27</v>
      </c>
      <c r="E13" t="str">
        <f>_xlfn.XLOOKUP(F13,预约送货单!Z:Z,预约送货单!F:F)</f>
        <v>C104S-0306-A1BK</v>
      </c>
      <c r="F13" t="str">
        <f t="shared" si="0"/>
        <v>C104S-0306-A1BKM</v>
      </c>
      <c r="G13">
        <f>VLOOKUP(D13&amp;B13&amp;A13,分仓ST!A:E,5,0)</f>
        <v>6</v>
      </c>
      <c r="H13" t="str">
        <f>_xlfn.XLOOKUP(E13,预约送货单!F:F,预约送货单!E:E)</f>
        <v>正品</v>
      </c>
      <c r="J13" t="str">
        <f>VLOOKUP(E13,预约送货单!F:N,9,0)</f>
        <v>2024-02-23</v>
      </c>
      <c r="K13" t="str">
        <f t="shared" si="1"/>
        <v>广州</v>
      </c>
    </row>
    <row r="14" spans="1:11">
      <c r="A14" t="s">
        <v>17</v>
      </c>
      <c r="B14" s="4" t="s">
        <v>56</v>
      </c>
      <c r="C14" t="str">
        <f>_xlfn.XLOOKUP(E14,预约送货单!F:F,预约送货单!D:D)</f>
        <v>RY20240223009</v>
      </c>
      <c r="D14" t="s">
        <v>27</v>
      </c>
      <c r="E14" t="str">
        <f>_xlfn.XLOOKUP(F14,预约送货单!Z:Z,预约送货单!F:F)</f>
        <v>C104S-0306-A1BK</v>
      </c>
      <c r="F14" t="str">
        <f t="shared" si="0"/>
        <v>C104S-0306-A1BKS</v>
      </c>
      <c r="G14">
        <f>VLOOKUP(D14&amp;B14&amp;A14,分仓ST!A:E,5,0)</f>
        <v>3</v>
      </c>
      <c r="H14" t="str">
        <f>_xlfn.XLOOKUP(E14,预约送货单!F:F,预约送货单!E:E)</f>
        <v>正品</v>
      </c>
      <c r="J14" t="str">
        <f>VLOOKUP(E14,预约送货单!F:N,9,0)</f>
        <v>2024-02-23</v>
      </c>
      <c r="K14" t="str">
        <f t="shared" si="1"/>
        <v>广州</v>
      </c>
    </row>
    <row r="15" spans="1:11">
      <c r="A15" t="s">
        <v>17</v>
      </c>
      <c r="B15" s="4" t="s">
        <v>57</v>
      </c>
      <c r="C15" t="str">
        <f>_xlfn.XLOOKUP(E15,预约送货单!F:F,预约送货单!D:D)</f>
        <v>RY20240223009</v>
      </c>
      <c r="D15" t="s">
        <v>27</v>
      </c>
      <c r="E15" t="str">
        <f>_xlfn.XLOOKUP(F15,预约送货单!Z:Z,预约送货单!F:F)</f>
        <v>C104S-0306-A1BK</v>
      </c>
      <c r="F15" t="str">
        <f t="shared" si="0"/>
        <v>C104S-0306-A1BKXL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2024-02-23</v>
      </c>
      <c r="K15" t="str">
        <f t="shared" si="1"/>
        <v>广州</v>
      </c>
    </row>
    <row r="16" hidden="1" spans="1:11">
      <c r="A16" t="s">
        <v>17</v>
      </c>
      <c r="B16" s="4" t="s">
        <v>54</v>
      </c>
      <c r="C16" t="str">
        <f>_xlfn.XLOOKUP(E16,预约送货单!F:F,预约送货单!D:D)</f>
        <v>RY20240223009</v>
      </c>
      <c r="D16" t="s">
        <v>29</v>
      </c>
      <c r="E16" t="str">
        <f>_xlfn.XLOOKUP(F16,预约送货单!Z:Z,预约送货单!F:F)</f>
        <v>C104S-0306-A1BK</v>
      </c>
      <c r="F16" t="str">
        <f t="shared" ref="F16:F43" si="2">A16&amp;B16</f>
        <v>C104S-0306-A1BKL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2024-02-23</v>
      </c>
      <c r="K16" t="str">
        <f t="shared" si="1"/>
        <v>广州</v>
      </c>
    </row>
    <row r="17" hidden="1" spans="1:11">
      <c r="A17" t="s">
        <v>17</v>
      </c>
      <c r="B17" s="4" t="s">
        <v>55</v>
      </c>
      <c r="C17" t="str">
        <f>_xlfn.XLOOKUP(E17,预约送货单!F:F,预约送货单!D:D)</f>
        <v>RY20240223009</v>
      </c>
      <c r="D17" t="s">
        <v>29</v>
      </c>
      <c r="E17" t="str">
        <f>_xlfn.XLOOKUP(F17,预约送货单!Z:Z,预约送货单!F:F)</f>
        <v>C104S-0306-A1BK</v>
      </c>
      <c r="F17" t="str">
        <f t="shared" si="2"/>
        <v>C104S-0306-A1BKM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2024-02-23</v>
      </c>
      <c r="K17" t="str">
        <f t="shared" si="1"/>
        <v>广州</v>
      </c>
    </row>
    <row r="18" spans="1:11">
      <c r="A18" t="s">
        <v>17</v>
      </c>
      <c r="B18" s="4" t="s">
        <v>56</v>
      </c>
      <c r="C18" t="str">
        <f>_xlfn.XLOOKUP(E18,预约送货单!F:F,预约送货单!D:D)</f>
        <v>RY20240223009</v>
      </c>
      <c r="D18" t="s">
        <v>29</v>
      </c>
      <c r="E18" t="str">
        <f>_xlfn.XLOOKUP(F18,预约送货单!Z:Z,预约送货单!F:F)</f>
        <v>C104S-0306-A1BK</v>
      </c>
      <c r="F18" t="str">
        <f t="shared" si="2"/>
        <v>C104S-0306-A1BKS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2024-02-23</v>
      </c>
      <c r="K18" t="str">
        <f t="shared" si="1"/>
        <v>广州</v>
      </c>
    </row>
    <row r="19" hidden="1" spans="1:11">
      <c r="A19" t="s">
        <v>17</v>
      </c>
      <c r="B19" s="4" t="s">
        <v>57</v>
      </c>
      <c r="C19" t="str">
        <f>_xlfn.XLOOKUP(E19,预约送货单!F:F,预约送货单!D:D)</f>
        <v>RY20240223009</v>
      </c>
      <c r="D19" t="s">
        <v>29</v>
      </c>
      <c r="E19" t="str">
        <f>_xlfn.XLOOKUP(F19,预约送货单!Z:Z,预约送货单!F:F)</f>
        <v>C104S-0306-A1BK</v>
      </c>
      <c r="F19" t="str">
        <f t="shared" si="2"/>
        <v>C104S-0306-A1BKXL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2024-02-23</v>
      </c>
      <c r="K19" t="str">
        <f t="shared" si="1"/>
        <v>广州</v>
      </c>
    </row>
    <row r="20" spans="1:11">
      <c r="A20" t="s">
        <v>31</v>
      </c>
      <c r="B20" s="4" t="s">
        <v>54</v>
      </c>
      <c r="C20" t="str">
        <f>_xlfn.XLOOKUP(E20,预约送货单!F:F,预约送货单!D:D)</f>
        <v>RY20240223008</v>
      </c>
      <c r="D20" t="s">
        <v>16</v>
      </c>
      <c r="E20" t="str">
        <f>_xlfn.XLOOKUP(F20,预约送货单!Z:Z,预约送货单!F:F)</f>
        <v>C104S-0093-A1WH</v>
      </c>
      <c r="F20" t="str">
        <f t="shared" si="2"/>
        <v>C104S-0093-A1WHL</v>
      </c>
      <c r="G20">
        <f>VLOOKUP(D20&amp;B20&amp;A20,分仓ST!A:E,5,0)</f>
        <v>17</v>
      </c>
      <c r="H20" t="str">
        <f>_xlfn.XLOOKUP(E20,预约送货单!F:F,预约送货单!E:E)</f>
        <v>正品</v>
      </c>
      <c r="J20" t="str">
        <f>VLOOKUP(E20,预约送货单!F:N,9,0)</f>
        <v>2024-02-23</v>
      </c>
      <c r="K20" t="str">
        <f t="shared" si="1"/>
        <v>香港</v>
      </c>
    </row>
    <row r="21" spans="1:11">
      <c r="A21" t="s">
        <v>31</v>
      </c>
      <c r="B21" s="4" t="s">
        <v>55</v>
      </c>
      <c r="C21" t="str">
        <f>_xlfn.XLOOKUP(E21,预约送货单!F:F,预约送货单!D:D)</f>
        <v>RY20240223008</v>
      </c>
      <c r="D21" t="s">
        <v>16</v>
      </c>
      <c r="E21" t="str">
        <f>_xlfn.XLOOKUP(F21,预约送货单!Z:Z,预约送货单!F:F)</f>
        <v>C104S-0093-A1WH</v>
      </c>
      <c r="F21" t="str">
        <f t="shared" si="2"/>
        <v>C104S-0093-A1WHM</v>
      </c>
      <c r="G21">
        <f>VLOOKUP(D21&amp;B21&amp;A21,分仓ST!A:E,5,0)</f>
        <v>33</v>
      </c>
      <c r="H21" t="str">
        <f>_xlfn.XLOOKUP(E21,预约送货单!F:F,预约送货单!E:E)</f>
        <v>正品</v>
      </c>
      <c r="J21" t="str">
        <f>VLOOKUP(E21,预约送货单!F:N,9,0)</f>
        <v>2024-02-23</v>
      </c>
      <c r="K21" t="str">
        <f t="shared" si="1"/>
        <v>香港</v>
      </c>
    </row>
    <row r="22" spans="1:11">
      <c r="A22" t="s">
        <v>31</v>
      </c>
      <c r="B22" s="4" t="s">
        <v>56</v>
      </c>
      <c r="C22" t="str">
        <f>_xlfn.XLOOKUP(E22,预约送货单!F:F,预约送货单!D:D)</f>
        <v>RY20240223008</v>
      </c>
      <c r="D22" t="s">
        <v>16</v>
      </c>
      <c r="E22" t="str">
        <f>_xlfn.XLOOKUP(F22,预约送货单!Z:Z,预约送货单!F:F)</f>
        <v>C104S-0093-A1WH</v>
      </c>
      <c r="F22" t="str">
        <f t="shared" si="2"/>
        <v>C104S-0093-A1WHS</v>
      </c>
      <c r="G22">
        <f>VLOOKUP(D22&amp;B22&amp;A22,分仓ST!A:E,5,0)</f>
        <v>24</v>
      </c>
      <c r="H22" t="str">
        <f>_xlfn.XLOOKUP(E22,预约送货单!F:F,预约送货单!E:E)</f>
        <v>正品</v>
      </c>
      <c r="J22" t="str">
        <f>VLOOKUP(E22,预约送货单!F:N,9,0)</f>
        <v>2024-02-23</v>
      </c>
      <c r="K22" t="str">
        <f t="shared" si="1"/>
        <v>香港</v>
      </c>
    </row>
    <row r="23" spans="1:11">
      <c r="A23" t="s">
        <v>31</v>
      </c>
      <c r="B23" s="4" t="s">
        <v>57</v>
      </c>
      <c r="C23" t="str">
        <f>_xlfn.XLOOKUP(E23,预约送货单!F:F,预约送货单!D:D)</f>
        <v>RY20240223008</v>
      </c>
      <c r="D23" t="s">
        <v>16</v>
      </c>
      <c r="E23" t="str">
        <f>_xlfn.XLOOKUP(F23,预约送货单!Z:Z,预约送货单!F:F)</f>
        <v>C104S-0093-A1WH</v>
      </c>
      <c r="F23" t="str">
        <f t="shared" si="2"/>
        <v>C104S-0093-A1WHXL</v>
      </c>
      <c r="G23">
        <f>VLOOKUP(D23&amp;B23&amp;A23,分仓ST!A:E,5,0)</f>
        <v>8</v>
      </c>
      <c r="H23" t="str">
        <f>_xlfn.XLOOKUP(E23,预约送货单!F:F,预约送货单!E:E)</f>
        <v>正品</v>
      </c>
      <c r="J23" t="str">
        <f>VLOOKUP(E23,预约送货单!F:N,9,0)</f>
        <v>2024-02-23</v>
      </c>
      <c r="K23" t="str">
        <f t="shared" si="1"/>
        <v>香港</v>
      </c>
    </row>
    <row r="24" spans="1:11">
      <c r="A24" t="s">
        <v>31</v>
      </c>
      <c r="B24" s="4" t="s">
        <v>54</v>
      </c>
      <c r="C24" t="str">
        <f>_xlfn.XLOOKUP(E24,预约送货单!F:F,预约送货单!D:D)</f>
        <v>RY20240223008</v>
      </c>
      <c r="D24" t="s">
        <v>25</v>
      </c>
      <c r="E24" t="str">
        <f>_xlfn.XLOOKUP(F24,预约送货单!Z:Z,预约送货单!F:F)</f>
        <v>C104S-0093-A1WH</v>
      </c>
      <c r="F24" t="str">
        <f t="shared" si="2"/>
        <v>C104S-0093-A1WHL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2024-02-23</v>
      </c>
      <c r="K24" t="str">
        <f t="shared" si="1"/>
        <v>武汉</v>
      </c>
    </row>
    <row r="25" spans="1:11">
      <c r="A25" t="s">
        <v>31</v>
      </c>
      <c r="B25" s="4" t="s">
        <v>55</v>
      </c>
      <c r="C25" t="str">
        <f>_xlfn.XLOOKUP(E25,预约送货单!F:F,预约送货单!D:D)</f>
        <v>RY20240223008</v>
      </c>
      <c r="D25" t="s">
        <v>25</v>
      </c>
      <c r="E25" t="str">
        <f>_xlfn.XLOOKUP(F25,预约送货单!Z:Z,预约送货单!F:F)</f>
        <v>C104S-0093-A1WH</v>
      </c>
      <c r="F25" t="str">
        <f t="shared" si="2"/>
        <v>C104S-0093-A1WHM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2024-02-23</v>
      </c>
      <c r="K25" t="str">
        <f t="shared" si="1"/>
        <v>武汉</v>
      </c>
    </row>
    <row r="26" spans="1:11">
      <c r="A26" t="s">
        <v>31</v>
      </c>
      <c r="B26" s="4" t="s">
        <v>56</v>
      </c>
      <c r="C26" t="str">
        <f>_xlfn.XLOOKUP(E26,预约送货单!F:F,预约送货单!D:D)</f>
        <v>RY20240223008</v>
      </c>
      <c r="D26" t="s">
        <v>25</v>
      </c>
      <c r="E26" t="str">
        <f>_xlfn.XLOOKUP(F26,预约送货单!Z:Z,预约送货单!F:F)</f>
        <v>C104S-0093-A1WH</v>
      </c>
      <c r="F26" t="str">
        <f t="shared" si="2"/>
        <v>C104S-0093-A1WHS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2024-02-23</v>
      </c>
      <c r="K26" t="str">
        <f t="shared" si="1"/>
        <v>武汉</v>
      </c>
    </row>
    <row r="27" spans="1:11">
      <c r="A27" t="s">
        <v>31</v>
      </c>
      <c r="B27" s="4" t="s">
        <v>57</v>
      </c>
      <c r="C27" t="str">
        <f>_xlfn.XLOOKUP(E27,预约送货单!F:F,预约送货单!D:D)</f>
        <v>RY20240223008</v>
      </c>
      <c r="D27" t="s">
        <v>25</v>
      </c>
      <c r="E27" t="str">
        <f>_xlfn.XLOOKUP(F27,预约送货单!Z:Z,预约送货单!F:F)</f>
        <v>C104S-0093-A1WH</v>
      </c>
      <c r="F27" t="str">
        <f t="shared" si="2"/>
        <v>C104S-0093-A1WHXL</v>
      </c>
      <c r="G27">
        <f>VLOOKUP(D27&amp;B27&amp;A27,分仓ST!A:E,5,0)</f>
        <v>1</v>
      </c>
      <c r="H27" t="str">
        <f>_xlfn.XLOOKUP(E27,预约送货单!F:F,预约送货单!E:E)</f>
        <v>正品</v>
      </c>
      <c r="J27" t="str">
        <f>VLOOKUP(E27,预约送货单!F:N,9,0)</f>
        <v>2024-02-23</v>
      </c>
      <c r="K27" t="str">
        <f t="shared" si="1"/>
        <v>武汉</v>
      </c>
    </row>
    <row r="28" spans="1:11">
      <c r="A28" t="s">
        <v>31</v>
      </c>
      <c r="B28" s="4" t="s">
        <v>54</v>
      </c>
      <c r="C28" t="str">
        <f>_xlfn.XLOOKUP(E28,预约送货单!F:F,预约送货单!D:D)</f>
        <v>RY20240223008</v>
      </c>
      <c r="D28" t="s">
        <v>27</v>
      </c>
      <c r="E28" t="str">
        <f>_xlfn.XLOOKUP(F28,预约送货单!Z:Z,预约送货单!F:F)</f>
        <v>C104S-0093-A1WH</v>
      </c>
      <c r="F28" t="str">
        <f t="shared" si="2"/>
        <v>C104S-0093-A1WHL</v>
      </c>
      <c r="G28">
        <f>VLOOKUP(D28&amp;B28&amp;A28,分仓ST!A:E,5,0)</f>
        <v>2</v>
      </c>
      <c r="H28" t="str">
        <f>_xlfn.XLOOKUP(E28,预约送货单!F:F,预约送货单!E:E)</f>
        <v>正品</v>
      </c>
      <c r="J28" t="str">
        <f>VLOOKUP(E28,预约送货单!F:N,9,0)</f>
        <v>2024-02-23</v>
      </c>
      <c r="K28" t="str">
        <f t="shared" si="1"/>
        <v>广州</v>
      </c>
    </row>
    <row r="29" spans="1:11">
      <c r="A29" t="s">
        <v>31</v>
      </c>
      <c r="B29" s="4" t="s">
        <v>55</v>
      </c>
      <c r="C29" t="str">
        <f>_xlfn.XLOOKUP(E29,预约送货单!F:F,预约送货单!D:D)</f>
        <v>RY20240223008</v>
      </c>
      <c r="D29" t="s">
        <v>27</v>
      </c>
      <c r="E29" t="str">
        <f>_xlfn.XLOOKUP(F29,预约送货单!Z:Z,预约送货单!F:F)</f>
        <v>C104S-0093-A1WH</v>
      </c>
      <c r="F29" t="str">
        <f t="shared" si="2"/>
        <v>C104S-0093-A1WHM</v>
      </c>
      <c r="G29">
        <f>VLOOKUP(D29&amp;B29&amp;A29,分仓ST!A:E,5,0)</f>
        <v>5</v>
      </c>
      <c r="H29" t="str">
        <f>_xlfn.XLOOKUP(E29,预约送货单!F:F,预约送货单!E:E)</f>
        <v>正品</v>
      </c>
      <c r="J29" t="str">
        <f>VLOOKUP(E29,预约送货单!F:N,9,0)</f>
        <v>2024-02-23</v>
      </c>
      <c r="K29" t="str">
        <f t="shared" si="1"/>
        <v>广州</v>
      </c>
    </row>
    <row r="30" spans="1:11">
      <c r="A30" t="s">
        <v>31</v>
      </c>
      <c r="B30" s="4" t="s">
        <v>56</v>
      </c>
      <c r="C30" t="str">
        <f>_xlfn.XLOOKUP(E30,预约送货单!F:F,预约送货单!D:D)</f>
        <v>RY20240223008</v>
      </c>
      <c r="D30" t="s">
        <v>27</v>
      </c>
      <c r="E30" t="str">
        <f>_xlfn.XLOOKUP(F30,预约送货单!Z:Z,预约送货单!F:F)</f>
        <v>C104S-0093-A1WH</v>
      </c>
      <c r="F30" t="str">
        <f t="shared" si="2"/>
        <v>C104S-0093-A1WHS</v>
      </c>
      <c r="G30">
        <f>VLOOKUP(D30&amp;B30&amp;A30,分仓ST!A:E,5,0)</f>
        <v>3</v>
      </c>
      <c r="H30" t="str">
        <f>_xlfn.XLOOKUP(E30,预约送货单!F:F,预约送货单!E:E)</f>
        <v>正品</v>
      </c>
      <c r="J30" t="str">
        <f>VLOOKUP(E30,预约送货单!F:N,9,0)</f>
        <v>2024-02-23</v>
      </c>
      <c r="K30" t="str">
        <f t="shared" si="1"/>
        <v>广州</v>
      </c>
    </row>
    <row r="31" spans="1:11">
      <c r="A31" t="s">
        <v>31</v>
      </c>
      <c r="B31" s="4" t="s">
        <v>57</v>
      </c>
      <c r="C31" t="str">
        <f>_xlfn.XLOOKUP(E31,预约送货单!F:F,预约送货单!D:D)</f>
        <v>RY20240223008</v>
      </c>
      <c r="D31" t="s">
        <v>27</v>
      </c>
      <c r="E31" t="str">
        <f>_xlfn.XLOOKUP(F31,预约送货单!Z:Z,预约送货单!F:F)</f>
        <v>C104S-0093-A1WH</v>
      </c>
      <c r="F31" t="str">
        <f t="shared" si="2"/>
        <v>C104S-0093-A1WHXL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2024-02-23</v>
      </c>
      <c r="K31" t="str">
        <f t="shared" si="1"/>
        <v>广州</v>
      </c>
    </row>
    <row r="32" hidden="1" spans="1:11">
      <c r="A32" t="s">
        <v>31</v>
      </c>
      <c r="B32" s="4" t="s">
        <v>54</v>
      </c>
      <c r="C32" t="str">
        <f>_xlfn.XLOOKUP(E32,预约送货单!F:F,预约送货单!D:D)</f>
        <v>RY20240223008</v>
      </c>
      <c r="D32" t="s">
        <v>29</v>
      </c>
      <c r="E32" t="str">
        <f>_xlfn.XLOOKUP(F32,预约送货单!Z:Z,预约送货单!F:F)</f>
        <v>C104S-0093-A1WH</v>
      </c>
      <c r="F32" t="str">
        <f t="shared" si="2"/>
        <v>C104S-0093-A1WHL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2024-02-23</v>
      </c>
      <c r="K32" t="str">
        <f t="shared" si="1"/>
        <v>广州</v>
      </c>
    </row>
    <row r="33" hidden="1" spans="1:11">
      <c r="A33" t="s">
        <v>31</v>
      </c>
      <c r="B33" s="4" t="s">
        <v>55</v>
      </c>
      <c r="C33" t="str">
        <f>_xlfn.XLOOKUP(E33,预约送货单!F:F,预约送货单!D:D)</f>
        <v>RY20240223008</v>
      </c>
      <c r="D33" t="s">
        <v>29</v>
      </c>
      <c r="E33" t="str">
        <f>_xlfn.XLOOKUP(F33,预约送货单!Z:Z,预约送货单!F:F)</f>
        <v>C104S-0093-A1WH</v>
      </c>
      <c r="F33" t="str">
        <f t="shared" si="2"/>
        <v>C104S-0093-A1WHM</v>
      </c>
      <c r="G33">
        <f>VLOOKUP(D33&amp;B33&amp;A33,分仓ST!A:E,5,0)</f>
        <v>0</v>
      </c>
      <c r="H33" t="str">
        <f>_xlfn.XLOOKUP(E33,预约送货单!F:F,预约送货单!E:E)</f>
        <v>正品</v>
      </c>
      <c r="J33" t="str">
        <f>VLOOKUP(E33,预约送货单!F:N,9,0)</f>
        <v>2024-02-23</v>
      </c>
      <c r="K33" t="str">
        <f t="shared" si="1"/>
        <v>广州</v>
      </c>
    </row>
    <row r="34" spans="1:11">
      <c r="A34" t="s">
        <v>31</v>
      </c>
      <c r="B34" s="4" t="s">
        <v>56</v>
      </c>
      <c r="C34" t="str">
        <f>_xlfn.XLOOKUP(E34,预约送货单!F:F,预约送货单!D:D)</f>
        <v>RY20240223008</v>
      </c>
      <c r="D34" t="s">
        <v>29</v>
      </c>
      <c r="E34" t="str">
        <f>_xlfn.XLOOKUP(F34,预约送货单!Z:Z,预约送货单!F:F)</f>
        <v>C104S-0093-A1WH</v>
      </c>
      <c r="F34" t="str">
        <f t="shared" si="2"/>
        <v>C104S-0093-A1WHS</v>
      </c>
      <c r="G34">
        <f>VLOOKUP(D34&amp;B34&amp;A34,分仓ST!A:E,5,0)</f>
        <v>1</v>
      </c>
      <c r="H34" t="str">
        <f>_xlfn.XLOOKUP(E34,预约送货单!F:F,预约送货单!E:E)</f>
        <v>正品</v>
      </c>
      <c r="J34" t="str">
        <f>VLOOKUP(E34,预约送货单!F:N,9,0)</f>
        <v>2024-02-23</v>
      </c>
      <c r="K34" t="str">
        <f t="shared" si="1"/>
        <v>广州</v>
      </c>
    </row>
    <row r="35" hidden="1" spans="1:11">
      <c r="A35" t="s">
        <v>31</v>
      </c>
      <c r="B35" s="4" t="s">
        <v>57</v>
      </c>
      <c r="C35" t="str">
        <f>_xlfn.XLOOKUP(E35,预约送货单!F:F,预约送货单!D:D)</f>
        <v>RY20240223008</v>
      </c>
      <c r="D35" t="s">
        <v>29</v>
      </c>
      <c r="E35" t="str">
        <f>_xlfn.XLOOKUP(F35,预约送货单!Z:Z,预约送货单!F:F)</f>
        <v>C104S-0093-A1WH</v>
      </c>
      <c r="F35" t="str">
        <f t="shared" si="2"/>
        <v>C104S-0093-A1WHXL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2024-02-23</v>
      </c>
      <c r="K35" t="str">
        <f t="shared" si="1"/>
        <v>广州</v>
      </c>
    </row>
    <row r="36" spans="1:11">
      <c r="A36" t="s">
        <v>58</v>
      </c>
      <c r="B36" s="4" t="s">
        <v>54</v>
      </c>
      <c r="C36" t="str">
        <f>_xlfn.XLOOKUP(E36,预约送货单!F:F,预约送货单!D:D)</f>
        <v>RY20240223007</v>
      </c>
      <c r="D36" t="s">
        <v>16</v>
      </c>
      <c r="E36" t="str">
        <f>_xlfn.XLOOKUP(F36,预约送货单!Z:Z,预约送货单!F:F)</f>
        <v>CCW22-A2D299</v>
      </c>
      <c r="F36" t="str">
        <f t="shared" si="2"/>
        <v>CCW22-A2D299-WHITEL</v>
      </c>
      <c r="G36">
        <f>VLOOKUP(D36&amp;B36&amp;A36,分仓ST!A:E,5,0)</f>
        <v>16</v>
      </c>
      <c r="H36" t="str">
        <f>_xlfn.XLOOKUP(E36,预约送货单!F:F,预约送货单!E:E)</f>
        <v>正品</v>
      </c>
      <c r="J36" t="str">
        <f>VLOOKUP(E36,预约送货单!F:N,9,0)</f>
        <v>2024-02-23</v>
      </c>
      <c r="K36" t="str">
        <f t="shared" si="1"/>
        <v>香港</v>
      </c>
    </row>
    <row r="37" spans="1:11">
      <c r="A37" t="s">
        <v>58</v>
      </c>
      <c r="B37" s="4" t="s">
        <v>55</v>
      </c>
      <c r="C37" t="str">
        <f>_xlfn.XLOOKUP(E37,预约送货单!F:F,预约送货单!D:D)</f>
        <v>RY20240223007</v>
      </c>
      <c r="D37" t="s">
        <v>16</v>
      </c>
      <c r="E37" t="str">
        <f>_xlfn.XLOOKUP(F37,预约送货单!Z:Z,预约送货单!F:F)</f>
        <v>CCW22-A2D299</v>
      </c>
      <c r="F37" t="str">
        <f t="shared" si="2"/>
        <v>CCW22-A2D299-WHITEM</v>
      </c>
      <c r="G37">
        <f>VLOOKUP(D37&amp;B37&amp;A37,分仓ST!A:E,5,0)</f>
        <v>32</v>
      </c>
      <c r="H37" t="str">
        <f>_xlfn.XLOOKUP(E37,预约送货单!F:F,预约送货单!E:E)</f>
        <v>正品</v>
      </c>
      <c r="J37" t="str">
        <f>VLOOKUP(E37,预约送货单!F:N,9,0)</f>
        <v>2024-02-23</v>
      </c>
      <c r="K37" t="str">
        <f t="shared" si="1"/>
        <v>香港</v>
      </c>
    </row>
    <row r="38" spans="1:11">
      <c r="A38" t="s">
        <v>58</v>
      </c>
      <c r="B38" s="4" t="s">
        <v>56</v>
      </c>
      <c r="C38" t="str">
        <f>_xlfn.XLOOKUP(E38,预约送货单!F:F,预约送货单!D:D)</f>
        <v>RY20240223007</v>
      </c>
      <c r="D38" t="s">
        <v>16</v>
      </c>
      <c r="E38" t="str">
        <f>_xlfn.XLOOKUP(F38,预约送货单!Z:Z,预约送货单!F:F)</f>
        <v>CCW22-A2D299</v>
      </c>
      <c r="F38" t="str">
        <f t="shared" si="2"/>
        <v>CCW22-A2D299-WHITES</v>
      </c>
      <c r="G38">
        <f>VLOOKUP(D38&amp;B38&amp;A38,分仓ST!A:E,5,0)</f>
        <v>24</v>
      </c>
      <c r="H38" t="str">
        <f>_xlfn.XLOOKUP(E38,预约送货单!F:F,预约送货单!E:E)</f>
        <v>正品</v>
      </c>
      <c r="J38" t="str">
        <f>VLOOKUP(E38,预约送货单!F:N,9,0)</f>
        <v>2024-02-23</v>
      </c>
      <c r="K38" t="str">
        <f t="shared" si="1"/>
        <v>香港</v>
      </c>
    </row>
    <row r="39" spans="1:11">
      <c r="A39" t="s">
        <v>58</v>
      </c>
      <c r="B39" s="4" t="s">
        <v>57</v>
      </c>
      <c r="C39" t="str">
        <f>_xlfn.XLOOKUP(E39,预约送货单!F:F,预约送货单!D:D)</f>
        <v>RY20240223007</v>
      </c>
      <c r="D39" t="s">
        <v>16</v>
      </c>
      <c r="E39" t="str">
        <f>_xlfn.XLOOKUP(F39,预约送货单!Z:Z,预约送货单!F:F)</f>
        <v>CCW22-A2D299</v>
      </c>
      <c r="F39" t="str">
        <f t="shared" si="2"/>
        <v>CCW22-A2D299-WHITEXL</v>
      </c>
      <c r="G39">
        <f>VLOOKUP(D39&amp;B39&amp;A39,分仓ST!A:E,5,0)</f>
        <v>10</v>
      </c>
      <c r="H39" t="str">
        <f>_xlfn.XLOOKUP(E39,预约送货单!F:F,预约送货单!E:E)</f>
        <v>正品</v>
      </c>
      <c r="J39" t="str">
        <f>VLOOKUP(E39,预约送货单!F:N,9,0)</f>
        <v>2024-02-23</v>
      </c>
      <c r="K39" t="str">
        <f t="shared" si="1"/>
        <v>香港</v>
      </c>
    </row>
    <row r="40" spans="1:11">
      <c r="A40" t="s">
        <v>58</v>
      </c>
      <c r="B40" s="4" t="s">
        <v>54</v>
      </c>
      <c r="C40" t="str">
        <f>_xlfn.XLOOKUP(E40,预约送货单!F:F,预约送货单!D:D)</f>
        <v>RY20240223007</v>
      </c>
      <c r="D40" t="s">
        <v>25</v>
      </c>
      <c r="E40" t="str">
        <f>_xlfn.XLOOKUP(F40,预约送货单!Z:Z,预约送货单!F:F)</f>
        <v>CCW22-A2D299</v>
      </c>
      <c r="F40" t="str">
        <f t="shared" si="2"/>
        <v>CCW22-A2D299-WHITEL</v>
      </c>
      <c r="G40">
        <f>VLOOKUP(D40&amp;B40&amp;A40,分仓ST!A:E,5,0)</f>
        <v>2</v>
      </c>
      <c r="H40" t="str">
        <f>_xlfn.XLOOKUP(E40,预约送货单!F:F,预约送货单!E:E)</f>
        <v>正品</v>
      </c>
      <c r="J40" t="str">
        <f>VLOOKUP(E40,预约送货单!F:N,9,0)</f>
        <v>2024-02-23</v>
      </c>
      <c r="K40" t="str">
        <f t="shared" si="1"/>
        <v>武汉</v>
      </c>
    </row>
    <row r="41" spans="1:11">
      <c r="A41" t="s">
        <v>58</v>
      </c>
      <c r="B41" s="4" t="s">
        <v>55</v>
      </c>
      <c r="C41" t="str">
        <f>_xlfn.XLOOKUP(E41,预约送货单!F:F,预约送货单!D:D)</f>
        <v>RY20240223007</v>
      </c>
      <c r="D41" t="s">
        <v>25</v>
      </c>
      <c r="E41" t="str">
        <f>_xlfn.XLOOKUP(F41,预约送货单!Z:Z,预约送货单!F:F)</f>
        <v>CCW22-A2D299</v>
      </c>
      <c r="F41" t="str">
        <f t="shared" si="2"/>
        <v>CCW22-A2D299-WHITEM</v>
      </c>
      <c r="G41">
        <f>VLOOKUP(D41&amp;B41&amp;A41,分仓ST!A:E,5,0)</f>
        <v>2</v>
      </c>
      <c r="H41" t="str">
        <f>_xlfn.XLOOKUP(E41,预约送货单!F:F,预约送货单!E:E)</f>
        <v>正品</v>
      </c>
      <c r="J41" t="str">
        <f>VLOOKUP(E41,预约送货单!F:N,9,0)</f>
        <v>2024-02-23</v>
      </c>
      <c r="K41" t="str">
        <f t="shared" si="1"/>
        <v>武汉</v>
      </c>
    </row>
    <row r="42" spans="1:11">
      <c r="A42" t="s">
        <v>58</v>
      </c>
      <c r="B42" s="4" t="s">
        <v>56</v>
      </c>
      <c r="C42" t="str">
        <f>_xlfn.XLOOKUP(E42,预约送货单!F:F,预约送货单!D:D)</f>
        <v>RY20240223007</v>
      </c>
      <c r="D42" t="s">
        <v>25</v>
      </c>
      <c r="E42" t="str">
        <f>_xlfn.XLOOKUP(F42,预约送货单!Z:Z,预约送货单!F:F)</f>
        <v>CCW22-A2D299</v>
      </c>
      <c r="F42" t="str">
        <f t="shared" si="2"/>
        <v>CCW22-A2D299-WHITES</v>
      </c>
      <c r="G42">
        <f>VLOOKUP(D42&amp;B42&amp;A42,分仓ST!A:E,5,0)</f>
        <v>2</v>
      </c>
      <c r="H42" t="str">
        <f>_xlfn.XLOOKUP(E42,预约送货单!F:F,预约送货单!E:E)</f>
        <v>正品</v>
      </c>
      <c r="J42" t="str">
        <f>VLOOKUP(E42,预约送货单!F:N,9,0)</f>
        <v>2024-02-23</v>
      </c>
      <c r="K42" t="str">
        <f t="shared" si="1"/>
        <v>武汉</v>
      </c>
    </row>
    <row r="43" spans="1:11">
      <c r="A43" t="s">
        <v>58</v>
      </c>
      <c r="B43" s="4" t="s">
        <v>57</v>
      </c>
      <c r="C43" t="str">
        <f>_xlfn.XLOOKUP(E43,预约送货单!F:F,预约送货单!D:D)</f>
        <v>RY20240223007</v>
      </c>
      <c r="D43" t="s">
        <v>25</v>
      </c>
      <c r="E43" t="str">
        <f>_xlfn.XLOOKUP(F43,预约送货单!Z:Z,预约送货单!F:F)</f>
        <v>CCW22-A2D299</v>
      </c>
      <c r="F43" t="str">
        <f t="shared" si="2"/>
        <v>CCW22-A2D299-WHITEXL</v>
      </c>
      <c r="G43">
        <f>VLOOKUP(D43&amp;B43&amp;A43,分仓ST!A:E,5,0)</f>
        <v>1</v>
      </c>
      <c r="H43" t="str">
        <f>_xlfn.XLOOKUP(E43,预约送货单!F:F,预约送货单!E:E)</f>
        <v>正品</v>
      </c>
      <c r="J43" t="str">
        <f>VLOOKUP(E43,预约送货单!F:N,9,0)</f>
        <v>2024-02-23</v>
      </c>
      <c r="K43" t="str">
        <f t="shared" si="1"/>
        <v>武汉</v>
      </c>
    </row>
    <row r="44" spans="1:11">
      <c r="A44" t="s">
        <v>58</v>
      </c>
      <c r="B44" s="4" t="s">
        <v>54</v>
      </c>
      <c r="C44" t="str">
        <f>_xlfn.XLOOKUP(E44,预约送货单!F:F,预约送货单!D:D)</f>
        <v>RY20240223007</v>
      </c>
      <c r="D44" t="s">
        <v>27</v>
      </c>
      <c r="E44" t="str">
        <f>_xlfn.XLOOKUP(F44,预约送货单!Z:Z,预约送货单!F:F)</f>
        <v>CCW22-A2D299</v>
      </c>
      <c r="F44" t="str">
        <f t="shared" ref="F44:F107" si="3">A44&amp;B44</f>
        <v>CCW22-A2D299-WHITEL</v>
      </c>
      <c r="G44">
        <f>VLOOKUP(D44&amp;B44&amp;A44,分仓ST!A:E,5,0)</f>
        <v>22</v>
      </c>
      <c r="H44" t="str">
        <f>_xlfn.XLOOKUP(E44,预约送货单!F:F,预约送货单!E:E)</f>
        <v>正品</v>
      </c>
      <c r="J44" t="str">
        <f>VLOOKUP(E44,预约送货单!F:N,9,0)</f>
        <v>2024-02-23</v>
      </c>
      <c r="K44" t="str">
        <f t="shared" ref="K44:K107" si="4">IF(D44="香港仓","香港",IF(D44="武汉仓","武汉","广州"))</f>
        <v>广州</v>
      </c>
    </row>
    <row r="45" spans="1:11">
      <c r="A45" t="s">
        <v>58</v>
      </c>
      <c r="B45" s="4" t="s">
        <v>55</v>
      </c>
      <c r="C45" t="str">
        <f>_xlfn.XLOOKUP(E45,预约送货单!F:F,预约送货单!D:D)</f>
        <v>RY20240223007</v>
      </c>
      <c r="D45" t="s">
        <v>27</v>
      </c>
      <c r="E45" t="str">
        <f>_xlfn.XLOOKUP(F45,预约送货单!Z:Z,预约送货单!F:F)</f>
        <v>CCW22-A2D299</v>
      </c>
      <c r="F45" t="str">
        <f t="shared" si="3"/>
        <v>CCW22-A2D299-WHITEM</v>
      </c>
      <c r="G45">
        <f>VLOOKUP(D45&amp;B45&amp;A45,分仓ST!A:E,5,0)</f>
        <v>45</v>
      </c>
      <c r="H45" t="str">
        <f>_xlfn.XLOOKUP(E45,预约送货单!F:F,预约送货单!E:E)</f>
        <v>正品</v>
      </c>
      <c r="J45" t="str">
        <f>VLOOKUP(E45,预约送货单!F:N,9,0)</f>
        <v>2024-02-23</v>
      </c>
      <c r="K45" t="str">
        <f t="shared" si="4"/>
        <v>广州</v>
      </c>
    </row>
    <row r="46" spans="1:11">
      <c r="A46" t="s">
        <v>58</v>
      </c>
      <c r="B46" s="4" t="s">
        <v>56</v>
      </c>
      <c r="C46" t="str">
        <f>_xlfn.XLOOKUP(E46,预约送货单!F:F,预约送货单!D:D)</f>
        <v>RY20240223007</v>
      </c>
      <c r="D46" t="s">
        <v>27</v>
      </c>
      <c r="E46" t="str">
        <f>_xlfn.XLOOKUP(F46,预约送货单!Z:Z,预约送货单!F:F)</f>
        <v>CCW22-A2D299</v>
      </c>
      <c r="F46" t="str">
        <f t="shared" si="3"/>
        <v>CCW22-A2D299-WHITES</v>
      </c>
      <c r="G46">
        <f>VLOOKUP(D46&amp;B46&amp;A46,分仓ST!A:E,5,0)</f>
        <v>32</v>
      </c>
      <c r="H46" t="str">
        <f>_xlfn.XLOOKUP(E46,预约送货单!F:F,预约送货单!E:E)</f>
        <v>正品</v>
      </c>
      <c r="J46" t="str">
        <f>VLOOKUP(E46,预约送货单!F:N,9,0)</f>
        <v>2024-02-23</v>
      </c>
      <c r="K46" t="str">
        <f t="shared" si="4"/>
        <v>广州</v>
      </c>
    </row>
    <row r="47" spans="1:11">
      <c r="A47" t="s">
        <v>58</v>
      </c>
      <c r="B47" s="4" t="s">
        <v>57</v>
      </c>
      <c r="C47" t="str">
        <f>_xlfn.XLOOKUP(E47,预约送货单!F:F,预约送货单!D:D)</f>
        <v>RY20240223007</v>
      </c>
      <c r="D47" t="s">
        <v>27</v>
      </c>
      <c r="E47" t="str">
        <f>_xlfn.XLOOKUP(F47,预约送货单!Z:Z,预约送货单!F:F)</f>
        <v>CCW22-A2D299</v>
      </c>
      <c r="F47" t="str">
        <f t="shared" si="3"/>
        <v>CCW22-A2D299-WHITEXL</v>
      </c>
      <c r="G47">
        <f>VLOOKUP(D47&amp;B47&amp;A47,分仓ST!A:E,5,0)</f>
        <v>9</v>
      </c>
      <c r="H47" t="str">
        <f>_xlfn.XLOOKUP(E47,预约送货单!F:F,预约送货单!E:E)</f>
        <v>正品</v>
      </c>
      <c r="J47" t="str">
        <f>VLOOKUP(E47,预约送货单!F:N,9,0)</f>
        <v>2024-02-23</v>
      </c>
      <c r="K47" t="str">
        <f t="shared" si="4"/>
        <v>广州</v>
      </c>
    </row>
    <row r="48" hidden="1" spans="1:11">
      <c r="A48" t="s">
        <v>58</v>
      </c>
      <c r="B48" s="4" t="s">
        <v>54</v>
      </c>
      <c r="C48" t="str">
        <f>_xlfn.XLOOKUP(E48,预约送货单!F:F,预约送货单!D:D)</f>
        <v>RY20240223007</v>
      </c>
      <c r="D48" t="s">
        <v>29</v>
      </c>
      <c r="E48" t="str">
        <f>_xlfn.XLOOKUP(F48,预约送货单!Z:Z,预约送货单!F:F)</f>
        <v>CCW22-A2D299</v>
      </c>
      <c r="F48" t="str">
        <f t="shared" si="3"/>
        <v>CCW22-A2D299-WHITEL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2024-02-23</v>
      </c>
      <c r="K48" t="str">
        <f t="shared" si="4"/>
        <v>广州</v>
      </c>
    </row>
    <row r="49" hidden="1" spans="1:11">
      <c r="A49" t="s">
        <v>58</v>
      </c>
      <c r="B49" s="4" t="s">
        <v>55</v>
      </c>
      <c r="C49" t="str">
        <f>_xlfn.XLOOKUP(E49,预约送货单!F:F,预约送货单!D:D)</f>
        <v>RY20240223007</v>
      </c>
      <c r="D49" t="s">
        <v>29</v>
      </c>
      <c r="E49" t="str">
        <f>_xlfn.XLOOKUP(F49,预约送货单!Z:Z,预约送货单!F:F)</f>
        <v>CCW22-A2D299</v>
      </c>
      <c r="F49" t="str">
        <f t="shared" si="3"/>
        <v>CCW22-A2D299-WHITEM</v>
      </c>
      <c r="G49">
        <f>VLOOKUP(D49&amp;B49&amp;A49,分仓ST!A:E,5,0)</f>
        <v>0</v>
      </c>
      <c r="H49" t="str">
        <f>_xlfn.XLOOKUP(E49,预约送货单!F:F,预约送货单!E:E)</f>
        <v>正品</v>
      </c>
      <c r="J49" t="str">
        <f>VLOOKUP(E49,预约送货单!F:N,9,0)</f>
        <v>2024-02-23</v>
      </c>
      <c r="K49" t="str">
        <f t="shared" si="4"/>
        <v>广州</v>
      </c>
    </row>
    <row r="50" spans="1:11">
      <c r="A50" t="s">
        <v>58</v>
      </c>
      <c r="B50" s="4" t="s">
        <v>56</v>
      </c>
      <c r="C50" t="str">
        <f>_xlfn.XLOOKUP(E50,预约送货单!F:F,预约送货单!D:D)</f>
        <v>RY20240223007</v>
      </c>
      <c r="D50" t="s">
        <v>29</v>
      </c>
      <c r="E50" t="str">
        <f>_xlfn.XLOOKUP(F50,预约送货单!Z:Z,预约送货单!F:F)</f>
        <v>CCW22-A2D299</v>
      </c>
      <c r="F50" t="str">
        <f t="shared" si="3"/>
        <v>CCW22-A2D299-WHITES</v>
      </c>
      <c r="G50">
        <f>VLOOKUP(D50&amp;B50&amp;A50,分仓ST!A:E,5,0)</f>
        <v>1</v>
      </c>
      <c r="H50" t="str">
        <f>_xlfn.XLOOKUP(E50,预约送货单!F:F,预约送货单!E:E)</f>
        <v>正品</v>
      </c>
      <c r="J50" t="str">
        <f>VLOOKUP(E50,预约送货单!F:N,9,0)</f>
        <v>2024-02-23</v>
      </c>
      <c r="K50" t="str">
        <f t="shared" si="4"/>
        <v>广州</v>
      </c>
    </row>
    <row r="51" hidden="1" spans="1:11">
      <c r="A51" t="s">
        <v>58</v>
      </c>
      <c r="B51" s="4" t="s">
        <v>57</v>
      </c>
      <c r="C51" t="str">
        <f>_xlfn.XLOOKUP(E51,预约送货单!F:F,预约送货单!D:D)</f>
        <v>RY20240223007</v>
      </c>
      <c r="D51" t="s">
        <v>29</v>
      </c>
      <c r="E51" t="str">
        <f>_xlfn.XLOOKUP(F51,预约送货单!Z:Z,预约送货单!F:F)</f>
        <v>CCW22-A2D299</v>
      </c>
      <c r="F51" t="str">
        <f t="shared" si="3"/>
        <v>CCW22-A2D299-WHITEXL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2024-02-23</v>
      </c>
      <c r="K51" t="str">
        <f t="shared" si="4"/>
        <v>广州</v>
      </c>
    </row>
    <row r="52" spans="1:11">
      <c r="A52" t="s">
        <v>43</v>
      </c>
      <c r="B52" s="4" t="s">
        <v>54</v>
      </c>
      <c r="C52" t="str">
        <f>_xlfn.XLOOKUP(E52,预约送货单!F:F,预约送货单!D:D)</f>
        <v>RY20240223006</v>
      </c>
      <c r="D52" t="s">
        <v>16</v>
      </c>
      <c r="E52" t="str">
        <f>_xlfn.XLOOKUP(F52,预约送货单!Z:Z,预约送货单!F:F)</f>
        <v>C104S-0165-A1WH</v>
      </c>
      <c r="F52" t="str">
        <f t="shared" si="3"/>
        <v>C104S-0165-A1WHL</v>
      </c>
      <c r="G52">
        <f>VLOOKUP(D52&amp;B52&amp;A52,分仓ST!A:E,5,0)</f>
        <v>13</v>
      </c>
      <c r="H52" t="str">
        <f>_xlfn.XLOOKUP(E52,预约送货单!F:F,预约送货单!E:E)</f>
        <v>正品</v>
      </c>
      <c r="J52" t="str">
        <f>VLOOKUP(E52,预约送货单!F:N,9,0)</f>
        <v>2024-02-23</v>
      </c>
      <c r="K52" t="str">
        <f t="shared" si="4"/>
        <v>香港</v>
      </c>
    </row>
    <row r="53" spans="1:11">
      <c r="A53" t="s">
        <v>43</v>
      </c>
      <c r="B53" s="4" t="s">
        <v>55</v>
      </c>
      <c r="C53" t="str">
        <f>_xlfn.XLOOKUP(E53,预约送货单!F:F,预约送货单!D:D)</f>
        <v>RY20240223006</v>
      </c>
      <c r="D53" t="s">
        <v>16</v>
      </c>
      <c r="E53" t="str">
        <f>_xlfn.XLOOKUP(F53,预约送货单!Z:Z,预约送货单!F:F)</f>
        <v>C104S-0165-A1WH</v>
      </c>
      <c r="F53" t="str">
        <f t="shared" si="3"/>
        <v>C104S-0165-A1WHM</v>
      </c>
      <c r="G53">
        <f>VLOOKUP(D53&amp;B53&amp;A53,分仓ST!A:E,5,0)</f>
        <v>31</v>
      </c>
      <c r="H53" t="str">
        <f>_xlfn.XLOOKUP(E53,预约送货单!F:F,预约送货单!E:E)</f>
        <v>正品</v>
      </c>
      <c r="J53" t="str">
        <f>VLOOKUP(E53,预约送货单!F:N,9,0)</f>
        <v>2024-02-23</v>
      </c>
      <c r="K53" t="str">
        <f t="shared" si="4"/>
        <v>香港</v>
      </c>
    </row>
    <row r="54" spans="1:11">
      <c r="A54" t="s">
        <v>43</v>
      </c>
      <c r="B54" s="4" t="s">
        <v>56</v>
      </c>
      <c r="C54" t="str">
        <f>_xlfn.XLOOKUP(E54,预约送货单!F:F,预约送货单!D:D)</f>
        <v>RY20240223006</v>
      </c>
      <c r="D54" t="s">
        <v>16</v>
      </c>
      <c r="E54" t="str">
        <f>_xlfn.XLOOKUP(F54,预约送货单!Z:Z,预约送货单!F:F)</f>
        <v>C104S-0165-A1WH</v>
      </c>
      <c r="F54" t="str">
        <f t="shared" si="3"/>
        <v>C104S-0165-A1WHS</v>
      </c>
      <c r="G54">
        <f>VLOOKUP(D54&amp;B54&amp;A54,分仓ST!A:E,5,0)</f>
        <v>32</v>
      </c>
      <c r="H54" t="str">
        <f>_xlfn.XLOOKUP(E54,预约送货单!F:F,预约送货单!E:E)</f>
        <v>正品</v>
      </c>
      <c r="J54" t="str">
        <f>VLOOKUP(E54,预约送货单!F:N,9,0)</f>
        <v>2024-02-23</v>
      </c>
      <c r="K54" t="str">
        <f t="shared" si="4"/>
        <v>香港</v>
      </c>
    </row>
    <row r="55" spans="1:11">
      <c r="A55" t="s">
        <v>43</v>
      </c>
      <c r="B55" s="4" t="s">
        <v>57</v>
      </c>
      <c r="C55" t="str">
        <f>_xlfn.XLOOKUP(E55,预约送货单!F:F,预约送货单!D:D)</f>
        <v>RY20240223006</v>
      </c>
      <c r="D55" t="s">
        <v>16</v>
      </c>
      <c r="E55" t="str">
        <f>_xlfn.XLOOKUP(F55,预约送货单!Z:Z,预约送货单!F:F)</f>
        <v>C104S-0165-A1WH</v>
      </c>
      <c r="F55" t="str">
        <f t="shared" si="3"/>
        <v>C104S-0165-A1WHXL</v>
      </c>
      <c r="G55">
        <f>VLOOKUP(D55&amp;B55&amp;A55,分仓ST!A:E,5,0)</f>
        <v>6</v>
      </c>
      <c r="H55" t="str">
        <f>_xlfn.XLOOKUP(E55,预约送货单!F:F,预约送货单!E:E)</f>
        <v>正品</v>
      </c>
      <c r="J55" t="str">
        <f>VLOOKUP(E55,预约送货单!F:N,9,0)</f>
        <v>2024-02-23</v>
      </c>
      <c r="K55" t="str">
        <f t="shared" si="4"/>
        <v>香港</v>
      </c>
    </row>
    <row r="56" spans="1:11">
      <c r="A56" t="s">
        <v>43</v>
      </c>
      <c r="B56" s="4" t="s">
        <v>54</v>
      </c>
      <c r="C56" t="str">
        <f>_xlfn.XLOOKUP(E56,预约送货单!F:F,预约送货单!D:D)</f>
        <v>RY20240223006</v>
      </c>
      <c r="D56" t="s">
        <v>25</v>
      </c>
      <c r="E56" t="str">
        <f>_xlfn.XLOOKUP(F56,预约送货单!Z:Z,预约送货单!F:F)</f>
        <v>C104S-0165-A1WH</v>
      </c>
      <c r="F56" t="str">
        <f t="shared" si="3"/>
        <v>C104S-0165-A1WHL</v>
      </c>
      <c r="G56">
        <f>VLOOKUP(D56&amp;B56&amp;A56,分仓ST!A:E,5,0)</f>
        <v>2</v>
      </c>
      <c r="H56" t="str">
        <f>_xlfn.XLOOKUP(E56,预约送货单!F:F,预约送货单!E:E)</f>
        <v>正品</v>
      </c>
      <c r="J56" t="str">
        <f>VLOOKUP(E56,预约送货单!F:N,9,0)</f>
        <v>2024-02-23</v>
      </c>
      <c r="K56" t="str">
        <f t="shared" si="4"/>
        <v>武汉</v>
      </c>
    </row>
    <row r="57" spans="1:11">
      <c r="A57" t="s">
        <v>43</v>
      </c>
      <c r="B57" s="4" t="s">
        <v>55</v>
      </c>
      <c r="C57" t="str">
        <f>_xlfn.XLOOKUP(E57,预约送货单!F:F,预约送货单!D:D)</f>
        <v>RY20240223006</v>
      </c>
      <c r="D57" t="s">
        <v>25</v>
      </c>
      <c r="E57" t="str">
        <f>_xlfn.XLOOKUP(F57,预约送货单!Z:Z,预约送货单!F:F)</f>
        <v>C104S-0165-A1WH</v>
      </c>
      <c r="F57" t="str">
        <f t="shared" si="3"/>
        <v>C104S-0165-A1WHM</v>
      </c>
      <c r="G57">
        <f>VLOOKUP(D57&amp;B57&amp;A57,分仓ST!A:E,5,0)</f>
        <v>2</v>
      </c>
      <c r="H57" t="str">
        <f>_xlfn.XLOOKUP(E57,预约送货单!F:F,预约送货单!E:E)</f>
        <v>正品</v>
      </c>
      <c r="J57" t="str">
        <f>VLOOKUP(E57,预约送货单!F:N,9,0)</f>
        <v>2024-02-23</v>
      </c>
      <c r="K57" t="str">
        <f t="shared" si="4"/>
        <v>武汉</v>
      </c>
    </row>
    <row r="58" spans="1:11">
      <c r="A58" t="s">
        <v>43</v>
      </c>
      <c r="B58" s="4" t="s">
        <v>56</v>
      </c>
      <c r="C58" t="str">
        <f>_xlfn.XLOOKUP(E58,预约送货单!F:F,预约送货单!D:D)</f>
        <v>RY20240223006</v>
      </c>
      <c r="D58" t="s">
        <v>25</v>
      </c>
      <c r="E58" t="str">
        <f>_xlfn.XLOOKUP(F58,预约送货单!Z:Z,预约送货单!F:F)</f>
        <v>C104S-0165-A1WH</v>
      </c>
      <c r="F58" t="str">
        <f t="shared" si="3"/>
        <v>C104S-0165-A1WHS</v>
      </c>
      <c r="G58">
        <f>VLOOKUP(D58&amp;B58&amp;A58,分仓ST!A:E,5,0)</f>
        <v>2</v>
      </c>
      <c r="H58" t="str">
        <f>_xlfn.XLOOKUP(E58,预约送货单!F:F,预约送货单!E:E)</f>
        <v>正品</v>
      </c>
      <c r="J58" t="str">
        <f>VLOOKUP(E58,预约送货单!F:N,9,0)</f>
        <v>2024-02-23</v>
      </c>
      <c r="K58" t="str">
        <f t="shared" si="4"/>
        <v>武汉</v>
      </c>
    </row>
    <row r="59" spans="1:11">
      <c r="A59" t="s">
        <v>43</v>
      </c>
      <c r="B59" s="4" t="s">
        <v>57</v>
      </c>
      <c r="C59" t="str">
        <f>_xlfn.XLOOKUP(E59,预约送货单!F:F,预约送货单!D:D)</f>
        <v>RY20240223006</v>
      </c>
      <c r="D59" t="s">
        <v>25</v>
      </c>
      <c r="E59" t="str">
        <f>_xlfn.XLOOKUP(F59,预约送货单!Z:Z,预约送货单!F:F)</f>
        <v>C104S-0165-A1WH</v>
      </c>
      <c r="F59" t="str">
        <f t="shared" si="3"/>
        <v>C104S-0165-A1WHXL</v>
      </c>
      <c r="G59">
        <f>VLOOKUP(D59&amp;B59&amp;A59,分仓ST!A:E,5,0)</f>
        <v>1</v>
      </c>
      <c r="H59" t="str">
        <f>_xlfn.XLOOKUP(E59,预约送货单!F:F,预约送货单!E:E)</f>
        <v>正品</v>
      </c>
      <c r="J59" t="str">
        <f>VLOOKUP(E59,预约送货单!F:N,9,0)</f>
        <v>2024-02-23</v>
      </c>
      <c r="K59" t="str">
        <f t="shared" si="4"/>
        <v>武汉</v>
      </c>
    </row>
    <row r="60" spans="1:11">
      <c r="A60" t="s">
        <v>43</v>
      </c>
      <c r="B60" s="4" t="s">
        <v>54</v>
      </c>
      <c r="C60" t="str">
        <f>_xlfn.XLOOKUP(E60,预约送货单!F:F,预约送货单!D:D)</f>
        <v>RY20240223006</v>
      </c>
      <c r="D60" t="s">
        <v>27</v>
      </c>
      <c r="E60" t="str">
        <f>_xlfn.XLOOKUP(F60,预约送货单!Z:Z,预约送货单!F:F)</f>
        <v>C104S-0165-A1WH</v>
      </c>
      <c r="F60" t="str">
        <f t="shared" si="3"/>
        <v>C104S-0165-A1WHL</v>
      </c>
      <c r="G60">
        <f>VLOOKUP(D60&amp;B60&amp;A60,分仓ST!A:E,5,0)</f>
        <v>7</v>
      </c>
      <c r="H60" t="str">
        <f>_xlfn.XLOOKUP(E60,预约送货单!F:F,预约送货单!E:E)</f>
        <v>正品</v>
      </c>
      <c r="J60" t="str">
        <f>VLOOKUP(E60,预约送货单!F:N,9,0)</f>
        <v>2024-02-23</v>
      </c>
      <c r="K60" t="str">
        <f t="shared" si="4"/>
        <v>广州</v>
      </c>
    </row>
    <row r="61" spans="1:11">
      <c r="A61" t="s">
        <v>43</v>
      </c>
      <c r="B61" s="4" t="s">
        <v>55</v>
      </c>
      <c r="C61" t="str">
        <f>_xlfn.XLOOKUP(E61,预约送货单!F:F,预约送货单!D:D)</f>
        <v>RY20240223006</v>
      </c>
      <c r="D61" t="s">
        <v>27</v>
      </c>
      <c r="E61" t="str">
        <f>_xlfn.XLOOKUP(F61,预约送货单!Z:Z,预约送货单!F:F)</f>
        <v>C104S-0165-A1WH</v>
      </c>
      <c r="F61" t="str">
        <f t="shared" si="3"/>
        <v>C104S-0165-A1WHM</v>
      </c>
      <c r="G61">
        <f>VLOOKUP(D61&amp;B61&amp;A61,分仓ST!A:E,5,0)</f>
        <v>20</v>
      </c>
      <c r="H61" t="str">
        <f>_xlfn.XLOOKUP(E61,预约送货单!F:F,预约送货单!E:E)</f>
        <v>正品</v>
      </c>
      <c r="J61" t="str">
        <f>VLOOKUP(E61,预约送货单!F:N,9,0)</f>
        <v>2024-02-23</v>
      </c>
      <c r="K61" t="str">
        <f t="shared" si="4"/>
        <v>广州</v>
      </c>
    </row>
    <row r="62" spans="1:11">
      <c r="A62" t="s">
        <v>43</v>
      </c>
      <c r="B62" s="4" t="s">
        <v>56</v>
      </c>
      <c r="C62" t="str">
        <f>_xlfn.XLOOKUP(E62,预约送货单!F:F,预约送货单!D:D)</f>
        <v>RY20240223006</v>
      </c>
      <c r="D62" t="s">
        <v>27</v>
      </c>
      <c r="E62" t="str">
        <f>_xlfn.XLOOKUP(F62,预约送货单!Z:Z,预约送货单!F:F)</f>
        <v>C104S-0165-A1WH</v>
      </c>
      <c r="F62" t="str">
        <f t="shared" si="3"/>
        <v>C104S-0165-A1WHS</v>
      </c>
      <c r="G62">
        <f>VLOOKUP(D62&amp;B62&amp;A62,分仓ST!A:E,5,0)</f>
        <v>18</v>
      </c>
      <c r="H62" t="str">
        <f>_xlfn.XLOOKUP(E62,预约送货单!F:F,预约送货单!E:E)</f>
        <v>正品</v>
      </c>
      <c r="J62" t="str">
        <f>VLOOKUP(E62,预约送货单!F:N,9,0)</f>
        <v>2024-02-23</v>
      </c>
      <c r="K62" t="str">
        <f t="shared" si="4"/>
        <v>广州</v>
      </c>
    </row>
    <row r="63" spans="1:11">
      <c r="A63" t="s">
        <v>43</v>
      </c>
      <c r="B63" s="4" t="s">
        <v>57</v>
      </c>
      <c r="C63" t="str">
        <f>_xlfn.XLOOKUP(E63,预约送货单!F:F,预约送货单!D:D)</f>
        <v>RY20240223006</v>
      </c>
      <c r="D63" t="s">
        <v>27</v>
      </c>
      <c r="E63" t="str">
        <f>_xlfn.XLOOKUP(F63,预约送货单!Z:Z,预约送货单!F:F)</f>
        <v>C104S-0165-A1WH</v>
      </c>
      <c r="F63" t="str">
        <f t="shared" si="3"/>
        <v>C104S-0165-A1WHXL</v>
      </c>
      <c r="G63">
        <f>VLOOKUP(D63&amp;B63&amp;A63,分仓ST!A:E,5,0)</f>
        <v>3</v>
      </c>
      <c r="H63" t="str">
        <f>_xlfn.XLOOKUP(E63,预约送货单!F:F,预约送货单!E:E)</f>
        <v>正品</v>
      </c>
      <c r="J63" t="str">
        <f>VLOOKUP(E63,预约送货单!F:N,9,0)</f>
        <v>2024-02-23</v>
      </c>
      <c r="K63" t="str">
        <f t="shared" si="4"/>
        <v>广州</v>
      </c>
    </row>
    <row r="64" hidden="1" spans="1:11">
      <c r="A64" t="s">
        <v>43</v>
      </c>
      <c r="B64" s="4" t="s">
        <v>54</v>
      </c>
      <c r="C64" t="str">
        <f>_xlfn.XLOOKUP(E64,预约送货单!F:F,预约送货单!D:D)</f>
        <v>RY20240223006</v>
      </c>
      <c r="D64" t="s">
        <v>29</v>
      </c>
      <c r="E64" t="str">
        <f>_xlfn.XLOOKUP(F64,预约送货单!Z:Z,预约送货单!F:F)</f>
        <v>C104S-0165-A1WH</v>
      </c>
      <c r="F64" t="str">
        <f t="shared" si="3"/>
        <v>C104S-0165-A1WHL</v>
      </c>
      <c r="G64">
        <f>VLOOKUP(D64&amp;B64&amp;A64,分仓ST!A:E,5,0)</f>
        <v>0</v>
      </c>
      <c r="H64" t="str">
        <f>_xlfn.XLOOKUP(E64,预约送货单!F:F,预约送货单!E:E)</f>
        <v>正品</v>
      </c>
      <c r="J64" t="str">
        <f>VLOOKUP(E64,预约送货单!F:N,9,0)</f>
        <v>2024-02-23</v>
      </c>
      <c r="K64" t="str">
        <f t="shared" si="4"/>
        <v>广州</v>
      </c>
    </row>
    <row r="65" hidden="1" spans="1:11">
      <c r="A65" t="s">
        <v>43</v>
      </c>
      <c r="B65" s="4" t="s">
        <v>55</v>
      </c>
      <c r="C65" t="str">
        <f>_xlfn.XLOOKUP(E65,预约送货单!F:F,预约送货单!D:D)</f>
        <v>RY20240223006</v>
      </c>
      <c r="D65" t="s">
        <v>29</v>
      </c>
      <c r="E65" t="str">
        <f>_xlfn.XLOOKUP(F65,预约送货单!Z:Z,预约送货单!F:F)</f>
        <v>C104S-0165-A1WH</v>
      </c>
      <c r="F65" t="str">
        <f t="shared" si="3"/>
        <v>C104S-0165-A1WHM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2024-02-23</v>
      </c>
      <c r="K65" t="str">
        <f t="shared" si="4"/>
        <v>广州</v>
      </c>
    </row>
    <row r="66" spans="1:11">
      <c r="A66" t="s">
        <v>43</v>
      </c>
      <c r="B66" s="4" t="s">
        <v>56</v>
      </c>
      <c r="C66" t="str">
        <f>_xlfn.XLOOKUP(E66,预约送货单!F:F,预约送货单!D:D)</f>
        <v>RY20240223006</v>
      </c>
      <c r="D66" t="s">
        <v>29</v>
      </c>
      <c r="E66" t="str">
        <f>_xlfn.XLOOKUP(F66,预约送货单!Z:Z,预约送货单!F:F)</f>
        <v>C104S-0165-A1WH</v>
      </c>
      <c r="F66" t="str">
        <f t="shared" si="3"/>
        <v>C104S-0165-A1WHS</v>
      </c>
      <c r="G66">
        <f>VLOOKUP(D66&amp;B66&amp;A66,分仓ST!A:E,5,0)</f>
        <v>1</v>
      </c>
      <c r="H66" t="str">
        <f>_xlfn.XLOOKUP(E66,预约送货单!F:F,预约送货单!E:E)</f>
        <v>正品</v>
      </c>
      <c r="J66" t="str">
        <f>VLOOKUP(E66,预约送货单!F:N,9,0)</f>
        <v>2024-02-23</v>
      </c>
      <c r="K66" t="str">
        <f t="shared" si="4"/>
        <v>广州</v>
      </c>
    </row>
    <row r="67" hidden="1" spans="1:11">
      <c r="A67" t="s">
        <v>43</v>
      </c>
      <c r="B67" s="4" t="s">
        <v>57</v>
      </c>
      <c r="C67" t="str">
        <f>_xlfn.XLOOKUP(E67,预约送货单!F:F,预约送货单!D:D)</f>
        <v>RY20240223006</v>
      </c>
      <c r="D67" t="s">
        <v>29</v>
      </c>
      <c r="E67" t="str">
        <f>_xlfn.XLOOKUP(F67,预约送货单!Z:Z,预约送货单!F:F)</f>
        <v>C104S-0165-A1WH</v>
      </c>
      <c r="F67" t="str">
        <f t="shared" si="3"/>
        <v>C104S-0165-A1WHXL</v>
      </c>
      <c r="G67">
        <f>VLOOKUP(D67&amp;B67&amp;A67,分仓ST!A:E,5,0)</f>
        <v>0</v>
      </c>
      <c r="H67" t="str">
        <f>_xlfn.XLOOKUP(E67,预约送货单!F:F,预约送货单!E:E)</f>
        <v>正品</v>
      </c>
      <c r="J67" t="str">
        <f>VLOOKUP(E67,预约送货单!F:N,9,0)</f>
        <v>2024-02-23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13"/>
        <filter val="16"/>
        <filter val="17"/>
        <filter val="18"/>
        <filter val="20"/>
        <filter val="22"/>
        <filter val="24"/>
        <filter val="25"/>
        <filter val="31"/>
        <filter val="32"/>
        <filter val="33"/>
        <filter val="1"/>
        <filter val="#N/A"/>
        <filter val="2"/>
        <filter val="3"/>
        <filter val="5"/>
        <filter val="45"/>
        <filter val="6"/>
        <filter val="7"/>
        <filter val="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W17" sqref="W1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59</v>
      </c>
      <c r="B1" s="45" t="s">
        <v>60</v>
      </c>
      <c r="C1" s="44" t="s">
        <v>61</v>
      </c>
      <c r="D1" s="44" t="s">
        <v>62</v>
      </c>
      <c r="E1" s="44" t="s">
        <v>5</v>
      </c>
      <c r="F1" s="44" t="s">
        <v>63</v>
      </c>
      <c r="G1" s="44" t="s">
        <v>64</v>
      </c>
      <c r="H1" s="44" t="s">
        <v>65</v>
      </c>
      <c r="I1" s="44" t="s">
        <v>66</v>
      </c>
      <c r="J1" s="44" t="s">
        <v>6</v>
      </c>
      <c r="K1" s="44" t="s">
        <v>4</v>
      </c>
      <c r="L1" s="44" t="s">
        <v>67</v>
      </c>
      <c r="M1" s="44" t="s">
        <v>68</v>
      </c>
      <c r="N1" s="44" t="s">
        <v>7</v>
      </c>
      <c r="O1" s="44" t="s">
        <v>69</v>
      </c>
      <c r="P1" s="44" t="s">
        <v>70</v>
      </c>
      <c r="Q1" s="44" t="s">
        <v>71</v>
      </c>
      <c r="R1" s="44" t="s">
        <v>72</v>
      </c>
      <c r="S1" s="44" t="s">
        <v>73</v>
      </c>
      <c r="T1" s="44" t="s">
        <v>74</v>
      </c>
      <c r="U1" s="44" t="s">
        <v>1</v>
      </c>
      <c r="V1" s="44" t="s">
        <v>75</v>
      </c>
      <c r="W1" s="44" t="s">
        <v>76</v>
      </c>
      <c r="X1" s="44" t="s">
        <v>77</v>
      </c>
      <c r="Y1" s="44" t="s">
        <v>78</v>
      </c>
      <c r="Z1" s="44" t="s">
        <v>3</v>
      </c>
      <c r="AA1" s="44" t="s">
        <v>79</v>
      </c>
      <c r="AB1" s="44" t="s">
        <v>53</v>
      </c>
      <c r="AC1" s="44" t="s">
        <v>80</v>
      </c>
      <c r="AD1" s="44" t="s">
        <v>81</v>
      </c>
      <c r="AE1" s="44" t="s">
        <v>82</v>
      </c>
      <c r="AF1" s="44" t="s">
        <v>83</v>
      </c>
      <c r="AG1" s="44" t="s">
        <v>84</v>
      </c>
      <c r="AH1" s="44" t="s">
        <v>85</v>
      </c>
      <c r="AI1" s="44" t="s">
        <v>86</v>
      </c>
    </row>
    <row r="2" s="44" customFormat="1" ht="13" spans="1:35">
      <c r="A2" s="46">
        <f>SUMIFS(装箱指令单批量导入!E:E,装箱指令单批量导入!D:D,Z2,装箱指令单批量导入!A:A,D2)</f>
        <v>20</v>
      </c>
      <c r="B2" s="46">
        <f t="shared" ref="B2:B51" si="0">A2-K2</f>
        <v>0</v>
      </c>
      <c r="C2" s="44" t="s">
        <v>87</v>
      </c>
      <c r="D2" s="44" t="s">
        <v>15</v>
      </c>
      <c r="E2" s="44" t="s">
        <v>19</v>
      </c>
      <c r="F2" s="44" t="s">
        <v>17</v>
      </c>
      <c r="G2" s="44" t="s">
        <v>88</v>
      </c>
      <c r="H2" s="44" t="s">
        <v>89</v>
      </c>
      <c r="I2" s="44" t="s">
        <v>90</v>
      </c>
      <c r="J2" s="44" t="s">
        <v>91</v>
      </c>
      <c r="K2" s="44">
        <v>20</v>
      </c>
      <c r="L2" s="44" t="s">
        <v>92</v>
      </c>
      <c r="M2" s="44">
        <v>0</v>
      </c>
      <c r="N2" s="44" t="s">
        <v>20</v>
      </c>
      <c r="O2" s="44" t="s">
        <v>93</v>
      </c>
      <c r="P2" s="44" t="s">
        <v>19</v>
      </c>
      <c r="Q2" s="44" t="s">
        <v>94</v>
      </c>
      <c r="R2" s="44" t="s">
        <v>94</v>
      </c>
      <c r="U2" s="44" t="s">
        <v>27</v>
      </c>
      <c r="V2" s="44" t="s">
        <v>95</v>
      </c>
      <c r="W2" s="44" t="s">
        <v>96</v>
      </c>
      <c r="Z2" s="44" t="s">
        <v>18</v>
      </c>
      <c r="AA2" s="44" t="s">
        <v>97</v>
      </c>
      <c r="AB2" s="44" t="s">
        <v>54</v>
      </c>
      <c r="AC2" s="44" t="s">
        <v>98</v>
      </c>
      <c r="AD2" s="44" t="s">
        <v>99</v>
      </c>
      <c r="AE2" s="44" t="s">
        <v>99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41</v>
      </c>
      <c r="B3" s="46">
        <f t="shared" si="0"/>
        <v>0</v>
      </c>
      <c r="C3" s="44" t="s">
        <v>87</v>
      </c>
      <c r="D3" s="44" t="s">
        <v>15</v>
      </c>
      <c r="E3" s="44" t="s">
        <v>19</v>
      </c>
      <c r="F3" s="44" t="s">
        <v>17</v>
      </c>
      <c r="G3" s="44" t="s">
        <v>88</v>
      </c>
      <c r="H3" s="44" t="s">
        <v>89</v>
      </c>
      <c r="I3" s="44" t="s">
        <v>90</v>
      </c>
      <c r="J3" s="44" t="s">
        <v>91</v>
      </c>
      <c r="K3" s="44">
        <v>41</v>
      </c>
      <c r="L3" s="44" t="s">
        <v>100</v>
      </c>
      <c r="M3" s="44">
        <v>0</v>
      </c>
      <c r="N3" s="44" t="s">
        <v>20</v>
      </c>
      <c r="O3" s="44" t="s">
        <v>93</v>
      </c>
      <c r="P3" s="44" t="s">
        <v>19</v>
      </c>
      <c r="Q3" s="44" t="s">
        <v>94</v>
      </c>
      <c r="R3" s="44" t="s">
        <v>94</v>
      </c>
      <c r="U3" s="44" t="s">
        <v>27</v>
      </c>
      <c r="V3" s="44" t="s">
        <v>95</v>
      </c>
      <c r="W3" s="44" t="s">
        <v>96</v>
      </c>
      <c r="Z3" s="44" t="s">
        <v>22</v>
      </c>
      <c r="AA3" s="44" t="s">
        <v>97</v>
      </c>
      <c r="AB3" s="44" t="s">
        <v>55</v>
      </c>
      <c r="AC3" s="44" t="s">
        <v>98</v>
      </c>
      <c r="AD3" s="44" t="s">
        <v>99</v>
      </c>
      <c r="AE3" s="44" t="s">
        <v>99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31</v>
      </c>
      <c r="B4" s="46">
        <f t="shared" si="0"/>
        <v>0</v>
      </c>
      <c r="C4" s="44" t="s">
        <v>87</v>
      </c>
      <c r="D4" s="44" t="s">
        <v>15</v>
      </c>
      <c r="E4" s="44" t="s">
        <v>19</v>
      </c>
      <c r="F4" s="44" t="s">
        <v>17</v>
      </c>
      <c r="G4" s="44" t="s">
        <v>88</v>
      </c>
      <c r="H4" s="44" t="s">
        <v>89</v>
      </c>
      <c r="I4" s="44" t="s">
        <v>90</v>
      </c>
      <c r="J4" s="44" t="s">
        <v>91</v>
      </c>
      <c r="K4" s="44">
        <v>31</v>
      </c>
      <c r="L4" s="44" t="s">
        <v>101</v>
      </c>
      <c r="M4" s="44">
        <v>0</v>
      </c>
      <c r="N4" s="44" t="s">
        <v>20</v>
      </c>
      <c r="O4" s="44" t="s">
        <v>93</v>
      </c>
      <c r="P4" s="44" t="s">
        <v>19</v>
      </c>
      <c r="Q4" s="44" t="s">
        <v>94</v>
      </c>
      <c r="R4" s="44" t="s">
        <v>94</v>
      </c>
      <c r="U4" s="44" t="s">
        <v>27</v>
      </c>
      <c r="V4" s="44" t="s">
        <v>95</v>
      </c>
      <c r="W4" s="44" t="s">
        <v>96</v>
      </c>
      <c r="Z4" s="44" t="s">
        <v>23</v>
      </c>
      <c r="AA4" s="44" t="s">
        <v>97</v>
      </c>
      <c r="AB4" s="44" t="s">
        <v>56</v>
      </c>
      <c r="AC4" s="44" t="s">
        <v>98</v>
      </c>
      <c r="AD4" s="44" t="s">
        <v>99</v>
      </c>
      <c r="AE4" s="44" t="s">
        <v>99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10</v>
      </c>
      <c r="B5" s="46">
        <f t="shared" si="0"/>
        <v>0</v>
      </c>
      <c r="C5" s="44" t="s">
        <v>87</v>
      </c>
      <c r="D5" s="44" t="s">
        <v>15</v>
      </c>
      <c r="E5" s="44" t="s">
        <v>19</v>
      </c>
      <c r="F5" s="44" t="s">
        <v>17</v>
      </c>
      <c r="G5" s="44" t="s">
        <v>88</v>
      </c>
      <c r="H5" s="44" t="s">
        <v>89</v>
      </c>
      <c r="I5" s="44" t="s">
        <v>90</v>
      </c>
      <c r="J5" s="44" t="s">
        <v>91</v>
      </c>
      <c r="K5" s="44">
        <v>10</v>
      </c>
      <c r="L5" s="44" t="s">
        <v>102</v>
      </c>
      <c r="M5" s="44">
        <v>0</v>
      </c>
      <c r="N5" s="44" t="s">
        <v>20</v>
      </c>
      <c r="O5" s="44" t="s">
        <v>93</v>
      </c>
      <c r="P5" s="44" t="s">
        <v>19</v>
      </c>
      <c r="Q5" s="44" t="s">
        <v>94</v>
      </c>
      <c r="R5" s="44" t="s">
        <v>94</v>
      </c>
      <c r="U5" s="44" t="s">
        <v>27</v>
      </c>
      <c r="V5" s="44" t="s">
        <v>95</v>
      </c>
      <c r="W5" s="44" t="s">
        <v>96</v>
      </c>
      <c r="Z5" s="44" t="s">
        <v>24</v>
      </c>
      <c r="AA5" s="44" t="s">
        <v>97</v>
      </c>
      <c r="AB5" s="44" t="s">
        <v>57</v>
      </c>
      <c r="AC5" s="44" t="s">
        <v>98</v>
      </c>
      <c r="AD5" s="44" t="s">
        <v>99</v>
      </c>
      <c r="AE5" s="44" t="s">
        <v>99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21</v>
      </c>
      <c r="B6" s="46">
        <f t="shared" si="0"/>
        <v>0</v>
      </c>
      <c r="C6" s="44" t="s">
        <v>87</v>
      </c>
      <c r="D6" s="44" t="s">
        <v>30</v>
      </c>
      <c r="E6" s="44" t="s">
        <v>19</v>
      </c>
      <c r="F6" s="44" t="s">
        <v>31</v>
      </c>
      <c r="G6" s="44" t="s">
        <v>88</v>
      </c>
      <c r="H6" s="44" t="s">
        <v>89</v>
      </c>
      <c r="I6" s="44" t="s">
        <v>90</v>
      </c>
      <c r="J6" s="44" t="s">
        <v>103</v>
      </c>
      <c r="K6" s="44">
        <v>21</v>
      </c>
      <c r="L6" s="44" t="s">
        <v>104</v>
      </c>
      <c r="M6" s="44">
        <v>0</v>
      </c>
      <c r="N6" s="44" t="s">
        <v>20</v>
      </c>
      <c r="O6" s="44" t="s">
        <v>93</v>
      </c>
      <c r="P6" s="44" t="s">
        <v>19</v>
      </c>
      <c r="Q6" s="44" t="s">
        <v>105</v>
      </c>
      <c r="R6" s="44" t="s">
        <v>105</v>
      </c>
      <c r="U6" s="44" t="s">
        <v>27</v>
      </c>
      <c r="V6" s="44" t="s">
        <v>95</v>
      </c>
      <c r="W6" s="44" t="s">
        <v>106</v>
      </c>
      <c r="Z6" s="44" t="s">
        <v>32</v>
      </c>
      <c r="AA6" s="44" t="s">
        <v>107</v>
      </c>
      <c r="AB6" s="44" t="s">
        <v>54</v>
      </c>
      <c r="AC6" s="44" t="s">
        <v>108</v>
      </c>
      <c r="AD6" s="44" t="s">
        <v>99</v>
      </c>
      <c r="AE6" s="44" t="s">
        <v>99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40</v>
      </c>
      <c r="B7" s="46">
        <f t="shared" si="0"/>
        <v>0</v>
      </c>
      <c r="C7" s="44" t="s">
        <v>87</v>
      </c>
      <c r="D7" s="44" t="s">
        <v>30</v>
      </c>
      <c r="E7" s="44" t="s">
        <v>19</v>
      </c>
      <c r="F7" s="44" t="s">
        <v>31</v>
      </c>
      <c r="G7" s="44" t="s">
        <v>88</v>
      </c>
      <c r="H7" s="44" t="s">
        <v>89</v>
      </c>
      <c r="I7" s="44" t="s">
        <v>90</v>
      </c>
      <c r="J7" s="44" t="s">
        <v>103</v>
      </c>
      <c r="K7" s="44">
        <v>40</v>
      </c>
      <c r="L7" s="44" t="s">
        <v>109</v>
      </c>
      <c r="M7" s="44">
        <v>0</v>
      </c>
      <c r="N7" s="44" t="s">
        <v>20</v>
      </c>
      <c r="O7" s="44" t="s">
        <v>93</v>
      </c>
      <c r="P7" s="44" t="s">
        <v>19</v>
      </c>
      <c r="Q7" s="44" t="s">
        <v>105</v>
      </c>
      <c r="R7" s="44" t="s">
        <v>105</v>
      </c>
      <c r="U7" s="44" t="s">
        <v>27</v>
      </c>
      <c r="V7" s="44" t="s">
        <v>95</v>
      </c>
      <c r="W7" s="44" t="s">
        <v>106</v>
      </c>
      <c r="Z7" s="44" t="s">
        <v>33</v>
      </c>
      <c r="AA7" s="44" t="s">
        <v>107</v>
      </c>
      <c r="AB7" s="44" t="s">
        <v>55</v>
      </c>
      <c r="AC7" s="44" t="s">
        <v>108</v>
      </c>
      <c r="AD7" s="44" t="s">
        <v>99</v>
      </c>
      <c r="AE7" s="44" t="s">
        <v>99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30</v>
      </c>
      <c r="B8" s="46">
        <f t="shared" si="0"/>
        <v>0</v>
      </c>
      <c r="C8" s="44" t="s">
        <v>87</v>
      </c>
      <c r="D8" s="44" t="s">
        <v>30</v>
      </c>
      <c r="E8" s="44" t="s">
        <v>19</v>
      </c>
      <c r="F8" s="44" t="s">
        <v>31</v>
      </c>
      <c r="G8" s="44" t="s">
        <v>88</v>
      </c>
      <c r="H8" s="44" t="s">
        <v>89</v>
      </c>
      <c r="I8" s="44" t="s">
        <v>90</v>
      </c>
      <c r="J8" s="44" t="s">
        <v>103</v>
      </c>
      <c r="K8" s="44">
        <v>30</v>
      </c>
      <c r="L8" s="44" t="s">
        <v>110</v>
      </c>
      <c r="M8" s="44">
        <v>0</v>
      </c>
      <c r="N8" s="44" t="s">
        <v>20</v>
      </c>
      <c r="O8" s="44" t="s">
        <v>93</v>
      </c>
      <c r="P8" s="44" t="s">
        <v>19</v>
      </c>
      <c r="Q8" s="44" t="s">
        <v>105</v>
      </c>
      <c r="R8" s="44" t="s">
        <v>105</v>
      </c>
      <c r="U8" s="44" t="s">
        <v>27</v>
      </c>
      <c r="V8" s="44" t="s">
        <v>95</v>
      </c>
      <c r="W8" s="44" t="s">
        <v>106</v>
      </c>
      <c r="Z8" s="44" t="s">
        <v>34</v>
      </c>
      <c r="AA8" s="44" t="s">
        <v>107</v>
      </c>
      <c r="AB8" s="44" t="s">
        <v>56</v>
      </c>
      <c r="AC8" s="44" t="s">
        <v>108</v>
      </c>
      <c r="AD8" s="44" t="s">
        <v>99</v>
      </c>
      <c r="AE8" s="44" t="s">
        <v>99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10</v>
      </c>
      <c r="B9" s="46">
        <f t="shared" si="0"/>
        <v>0</v>
      </c>
      <c r="C9" s="44" t="s">
        <v>87</v>
      </c>
      <c r="D9" s="44" t="s">
        <v>30</v>
      </c>
      <c r="E9" s="44" t="s">
        <v>19</v>
      </c>
      <c r="F9" s="44" t="s">
        <v>31</v>
      </c>
      <c r="G9" s="44" t="s">
        <v>88</v>
      </c>
      <c r="H9" s="44" t="s">
        <v>89</v>
      </c>
      <c r="I9" s="44" t="s">
        <v>90</v>
      </c>
      <c r="J9" s="44" t="s">
        <v>103</v>
      </c>
      <c r="K9" s="44">
        <v>10</v>
      </c>
      <c r="L9" s="44" t="s">
        <v>111</v>
      </c>
      <c r="M9" s="44">
        <v>0</v>
      </c>
      <c r="N9" s="44" t="s">
        <v>20</v>
      </c>
      <c r="O9" s="44" t="s">
        <v>93</v>
      </c>
      <c r="P9" s="44" t="s">
        <v>19</v>
      </c>
      <c r="Q9" s="44" t="s">
        <v>105</v>
      </c>
      <c r="R9" s="44" t="s">
        <v>105</v>
      </c>
      <c r="S9" s="44"/>
      <c r="T9" s="44"/>
      <c r="U9" s="44" t="s">
        <v>27</v>
      </c>
      <c r="V9" s="44" t="s">
        <v>95</v>
      </c>
      <c r="W9" s="44" t="s">
        <v>106</v>
      </c>
      <c r="X9" s="44"/>
      <c r="Y9" s="44"/>
      <c r="Z9" s="44" t="s">
        <v>35</v>
      </c>
      <c r="AA9" s="44" t="s">
        <v>107</v>
      </c>
      <c r="AB9" s="44" t="s">
        <v>57</v>
      </c>
      <c r="AC9" s="44" t="s">
        <v>108</v>
      </c>
      <c r="AD9" s="44" t="s">
        <v>99</v>
      </c>
      <c r="AE9" s="44" t="s">
        <v>99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SUMIFS(装箱指令单批量导入!E:E,装箱指令单批量导入!D:D,Z10,装箱指令单批量导入!A:A,D10)</f>
        <v>40</v>
      </c>
      <c r="B10" s="46">
        <f t="shared" si="0"/>
        <v>0</v>
      </c>
      <c r="C10" s="44" t="s">
        <v>87</v>
      </c>
      <c r="D10" s="44" t="s">
        <v>36</v>
      </c>
      <c r="E10" s="44" t="s">
        <v>19</v>
      </c>
      <c r="F10" s="44" t="s">
        <v>37</v>
      </c>
      <c r="G10" s="44" t="s">
        <v>88</v>
      </c>
      <c r="H10" s="44" t="s">
        <v>89</v>
      </c>
      <c r="I10" s="44" t="s">
        <v>90</v>
      </c>
      <c r="J10" s="44" t="s">
        <v>112</v>
      </c>
      <c r="K10" s="44">
        <v>40</v>
      </c>
      <c r="L10" s="44" t="s">
        <v>113</v>
      </c>
      <c r="M10" s="44">
        <v>0</v>
      </c>
      <c r="N10" s="44" t="s">
        <v>20</v>
      </c>
      <c r="O10" s="44" t="s">
        <v>93</v>
      </c>
      <c r="P10" s="44" t="s">
        <v>19</v>
      </c>
      <c r="Q10" s="44" t="s">
        <v>114</v>
      </c>
      <c r="R10" s="44" t="s">
        <v>114</v>
      </c>
      <c r="S10" s="44"/>
      <c r="T10" s="44"/>
      <c r="U10" s="44" t="s">
        <v>27</v>
      </c>
      <c r="V10" s="44" t="s">
        <v>95</v>
      </c>
      <c r="W10" s="44" t="s">
        <v>115</v>
      </c>
      <c r="X10" s="44"/>
      <c r="Y10" s="44"/>
      <c r="Z10" s="44" t="s">
        <v>38</v>
      </c>
      <c r="AA10" s="44" t="s">
        <v>107</v>
      </c>
      <c r="AB10" s="44" t="s">
        <v>54</v>
      </c>
      <c r="AC10" s="44" t="s">
        <v>116</v>
      </c>
      <c r="AD10" s="44" t="s">
        <v>99</v>
      </c>
      <c r="AE10" s="44" t="s">
        <v>99</v>
      </c>
      <c r="AF10" s="44" t="s">
        <v>20</v>
      </c>
      <c r="AG10" s="44"/>
      <c r="AH10" s="44"/>
      <c r="AI10" s="44" t="s">
        <v>20</v>
      </c>
    </row>
    <row r="11" spans="1:35">
      <c r="A11" s="46">
        <f>SUMIFS(装箱指令单批量导入!E:E,装箱指令单批量导入!D:D,Z11,装箱指令单批量导入!A:A,D11)</f>
        <v>79</v>
      </c>
      <c r="B11" s="46">
        <f t="shared" si="0"/>
        <v>0</v>
      </c>
      <c r="C11" s="44" t="s">
        <v>87</v>
      </c>
      <c r="D11" s="44" t="s">
        <v>36</v>
      </c>
      <c r="E11" s="44" t="s">
        <v>19</v>
      </c>
      <c r="F11" s="44" t="s">
        <v>37</v>
      </c>
      <c r="G11" s="44" t="s">
        <v>88</v>
      </c>
      <c r="H11" s="44" t="s">
        <v>89</v>
      </c>
      <c r="I11" s="44" t="s">
        <v>90</v>
      </c>
      <c r="J11" s="44" t="s">
        <v>112</v>
      </c>
      <c r="K11" s="44">
        <v>79</v>
      </c>
      <c r="L11" s="44" t="s">
        <v>117</v>
      </c>
      <c r="M11" s="44">
        <v>0</v>
      </c>
      <c r="N11" s="44" t="s">
        <v>20</v>
      </c>
      <c r="O11" s="44" t="s">
        <v>93</v>
      </c>
      <c r="P11" s="44" t="s">
        <v>19</v>
      </c>
      <c r="Q11" s="44" t="s">
        <v>114</v>
      </c>
      <c r="R11" s="44" t="s">
        <v>114</v>
      </c>
      <c r="S11" s="44"/>
      <c r="T11" s="44"/>
      <c r="U11" s="44" t="s">
        <v>27</v>
      </c>
      <c r="V11" s="44" t="s">
        <v>95</v>
      </c>
      <c r="W11" s="44" t="s">
        <v>115</v>
      </c>
      <c r="X11" s="44"/>
      <c r="Y11" s="44"/>
      <c r="Z11" s="44" t="s">
        <v>39</v>
      </c>
      <c r="AA11" s="44" t="s">
        <v>107</v>
      </c>
      <c r="AB11" s="44" t="s">
        <v>55</v>
      </c>
      <c r="AC11" s="44" t="s">
        <v>116</v>
      </c>
      <c r="AD11" s="44" t="s">
        <v>99</v>
      </c>
      <c r="AE11" s="44" t="s">
        <v>99</v>
      </c>
      <c r="AF11" s="44" t="s">
        <v>20</v>
      </c>
      <c r="AG11" s="44"/>
      <c r="AH11" s="44"/>
      <c r="AI11" s="44" t="s">
        <v>20</v>
      </c>
    </row>
    <row r="12" spans="1:35">
      <c r="A12" s="46">
        <f>SUMIFS(装箱指令单批量导入!E:E,装箱指令单批量导入!D:D,Z12,装箱指令单批量导入!A:A,D12)</f>
        <v>59</v>
      </c>
      <c r="B12" s="46">
        <f t="shared" si="0"/>
        <v>0</v>
      </c>
      <c r="C12" s="44" t="s">
        <v>87</v>
      </c>
      <c r="D12" s="44" t="s">
        <v>36</v>
      </c>
      <c r="E12" s="44" t="s">
        <v>19</v>
      </c>
      <c r="F12" s="44" t="s">
        <v>37</v>
      </c>
      <c r="G12" s="44" t="s">
        <v>88</v>
      </c>
      <c r="H12" s="44" t="s">
        <v>89</v>
      </c>
      <c r="I12" s="44" t="s">
        <v>90</v>
      </c>
      <c r="J12" s="44" t="s">
        <v>112</v>
      </c>
      <c r="K12" s="44">
        <v>59</v>
      </c>
      <c r="L12" s="44" t="s">
        <v>118</v>
      </c>
      <c r="M12" s="44">
        <v>0</v>
      </c>
      <c r="N12" s="44" t="s">
        <v>20</v>
      </c>
      <c r="O12" s="44" t="s">
        <v>93</v>
      </c>
      <c r="P12" s="44" t="s">
        <v>19</v>
      </c>
      <c r="Q12" s="44" t="s">
        <v>114</v>
      </c>
      <c r="R12" s="44" t="s">
        <v>114</v>
      </c>
      <c r="S12" s="44"/>
      <c r="T12" s="44"/>
      <c r="U12" s="44" t="s">
        <v>27</v>
      </c>
      <c r="V12" s="44" t="s">
        <v>95</v>
      </c>
      <c r="W12" s="44" t="s">
        <v>115</v>
      </c>
      <c r="X12" s="44"/>
      <c r="Y12" s="44"/>
      <c r="Z12" s="44" t="s">
        <v>40</v>
      </c>
      <c r="AA12" s="44" t="s">
        <v>107</v>
      </c>
      <c r="AB12" s="44" t="s">
        <v>56</v>
      </c>
      <c r="AC12" s="44" t="s">
        <v>116</v>
      </c>
      <c r="AD12" s="44" t="s">
        <v>99</v>
      </c>
      <c r="AE12" s="44" t="s">
        <v>99</v>
      </c>
      <c r="AF12" s="44" t="s">
        <v>20</v>
      </c>
      <c r="AG12" s="44"/>
      <c r="AH12" s="44"/>
      <c r="AI12" s="44" t="s">
        <v>20</v>
      </c>
    </row>
    <row r="13" spans="1:35">
      <c r="A13" s="46">
        <f>SUMIFS(装箱指令单批量导入!E:E,装箱指令单批量导入!D:D,Z13,装箱指令单批量导入!A:A,D13)</f>
        <v>20</v>
      </c>
      <c r="B13" s="46">
        <f t="shared" si="0"/>
        <v>0</v>
      </c>
      <c r="C13" s="44" t="s">
        <v>87</v>
      </c>
      <c r="D13" s="44" t="s">
        <v>36</v>
      </c>
      <c r="E13" s="44" t="s">
        <v>19</v>
      </c>
      <c r="F13" s="44" t="s">
        <v>37</v>
      </c>
      <c r="G13" s="44" t="s">
        <v>88</v>
      </c>
      <c r="H13" s="44" t="s">
        <v>89</v>
      </c>
      <c r="I13" s="44" t="s">
        <v>90</v>
      </c>
      <c r="J13" s="44" t="s">
        <v>112</v>
      </c>
      <c r="K13" s="44">
        <v>20</v>
      </c>
      <c r="L13" s="44" t="s">
        <v>119</v>
      </c>
      <c r="M13" s="44">
        <v>0</v>
      </c>
      <c r="N13" s="44" t="s">
        <v>20</v>
      </c>
      <c r="O13" s="44" t="s">
        <v>93</v>
      </c>
      <c r="P13" s="44" t="s">
        <v>19</v>
      </c>
      <c r="Q13" s="44" t="s">
        <v>114</v>
      </c>
      <c r="R13" s="44" t="s">
        <v>114</v>
      </c>
      <c r="S13" s="44"/>
      <c r="T13" s="44"/>
      <c r="U13" s="44" t="s">
        <v>27</v>
      </c>
      <c r="V13" s="44" t="s">
        <v>95</v>
      </c>
      <c r="W13" s="44" t="s">
        <v>115</v>
      </c>
      <c r="X13" s="44"/>
      <c r="Y13" s="44"/>
      <c r="Z13" s="44" t="s">
        <v>41</v>
      </c>
      <c r="AA13" s="44" t="s">
        <v>107</v>
      </c>
      <c r="AB13" s="44" t="s">
        <v>57</v>
      </c>
      <c r="AC13" s="44" t="s">
        <v>116</v>
      </c>
      <c r="AD13" s="44" t="s">
        <v>99</v>
      </c>
      <c r="AE13" s="44" t="s">
        <v>99</v>
      </c>
      <c r="AF13" s="44" t="s">
        <v>20</v>
      </c>
      <c r="AG13" s="44"/>
      <c r="AH13" s="44"/>
      <c r="AI13" s="44" t="s">
        <v>20</v>
      </c>
    </row>
    <row r="14" spans="1:35">
      <c r="A14" s="46">
        <f>SUMIFS(装箱指令单批量导入!E:E,装箱指令单批量导入!D:D,Z14,装箱指令单批量导入!A:A,D14)</f>
        <v>22</v>
      </c>
      <c r="B14" s="46">
        <f t="shared" si="0"/>
        <v>0</v>
      </c>
      <c r="C14" s="44" t="s">
        <v>87</v>
      </c>
      <c r="D14" s="44" t="s">
        <v>42</v>
      </c>
      <c r="E14" s="44" t="s">
        <v>19</v>
      </c>
      <c r="F14" s="44" t="s">
        <v>43</v>
      </c>
      <c r="G14" s="44" t="s">
        <v>88</v>
      </c>
      <c r="H14" s="44" t="s">
        <v>120</v>
      </c>
      <c r="I14" s="44" t="s">
        <v>121</v>
      </c>
      <c r="J14" s="44" t="s">
        <v>122</v>
      </c>
      <c r="K14" s="44">
        <v>22</v>
      </c>
      <c r="L14" s="44" t="s">
        <v>123</v>
      </c>
      <c r="M14" s="44">
        <v>0</v>
      </c>
      <c r="N14" s="44" t="s">
        <v>20</v>
      </c>
      <c r="O14" s="44" t="s">
        <v>93</v>
      </c>
      <c r="P14" s="44" t="s">
        <v>19</v>
      </c>
      <c r="Q14" s="44" t="s">
        <v>124</v>
      </c>
      <c r="R14" s="44" t="s">
        <v>124</v>
      </c>
      <c r="S14" s="44"/>
      <c r="T14" s="44"/>
      <c r="U14" s="44" t="s">
        <v>27</v>
      </c>
      <c r="V14" s="44" t="s">
        <v>95</v>
      </c>
      <c r="W14" s="44" t="s">
        <v>125</v>
      </c>
      <c r="X14" s="44"/>
      <c r="Y14" s="44"/>
      <c r="Z14" s="44" t="s">
        <v>44</v>
      </c>
      <c r="AA14" s="44" t="s">
        <v>107</v>
      </c>
      <c r="AB14" s="44" t="s">
        <v>54</v>
      </c>
      <c r="AC14" s="44" t="s">
        <v>126</v>
      </c>
      <c r="AD14" s="44" t="s">
        <v>99</v>
      </c>
      <c r="AE14" s="44" t="s">
        <v>99</v>
      </c>
      <c r="AF14" s="44" t="s">
        <v>20</v>
      </c>
      <c r="AG14" s="44"/>
      <c r="AH14" s="44"/>
      <c r="AI14" s="44" t="s">
        <v>20</v>
      </c>
    </row>
    <row r="15" spans="1:35">
      <c r="A15" s="46">
        <f>SUMIFS(装箱指令单批量导入!E:E,装箱指令单批量导入!D:D,Z15,装箱指令单批量导入!A:A,D15)</f>
        <v>53</v>
      </c>
      <c r="B15" s="46">
        <f t="shared" si="0"/>
        <v>0</v>
      </c>
      <c r="C15" s="44" t="s">
        <v>87</v>
      </c>
      <c r="D15" s="44" t="s">
        <v>42</v>
      </c>
      <c r="E15" s="44" t="s">
        <v>19</v>
      </c>
      <c r="F15" s="44" t="s">
        <v>43</v>
      </c>
      <c r="G15" s="44" t="s">
        <v>88</v>
      </c>
      <c r="H15" s="44" t="s">
        <v>120</v>
      </c>
      <c r="I15" s="44" t="s">
        <v>121</v>
      </c>
      <c r="J15" s="44" t="s">
        <v>122</v>
      </c>
      <c r="K15" s="44">
        <v>53</v>
      </c>
      <c r="L15" s="44" t="s">
        <v>127</v>
      </c>
      <c r="M15" s="44">
        <v>0</v>
      </c>
      <c r="N15" s="44" t="s">
        <v>20</v>
      </c>
      <c r="O15" s="44" t="s">
        <v>93</v>
      </c>
      <c r="P15" s="44" t="s">
        <v>19</v>
      </c>
      <c r="Q15" s="44" t="s">
        <v>124</v>
      </c>
      <c r="R15" s="44" t="s">
        <v>124</v>
      </c>
      <c r="S15" s="44"/>
      <c r="T15" s="44"/>
      <c r="U15" s="44" t="s">
        <v>27</v>
      </c>
      <c r="V15" s="44" t="s">
        <v>95</v>
      </c>
      <c r="W15" s="44" t="s">
        <v>125</v>
      </c>
      <c r="X15" s="44"/>
      <c r="Y15" s="44"/>
      <c r="Z15" s="44" t="s">
        <v>45</v>
      </c>
      <c r="AA15" s="44" t="s">
        <v>107</v>
      </c>
      <c r="AB15" s="44" t="s">
        <v>55</v>
      </c>
      <c r="AC15" s="44" t="s">
        <v>126</v>
      </c>
      <c r="AD15" s="44" t="s">
        <v>99</v>
      </c>
      <c r="AE15" s="44" t="s">
        <v>99</v>
      </c>
      <c r="AF15" s="44" t="s">
        <v>20</v>
      </c>
      <c r="AG15" s="44"/>
      <c r="AH15" s="44"/>
      <c r="AI15" s="44" t="s">
        <v>20</v>
      </c>
    </row>
    <row r="16" spans="1:35">
      <c r="A16" s="46">
        <f>SUMIFS(装箱指令单批量导入!E:E,装箱指令单批量导入!D:D,Z16,装箱指令单批量导入!A:A,D16)</f>
        <v>53</v>
      </c>
      <c r="B16" s="46">
        <f t="shared" si="0"/>
        <v>0</v>
      </c>
      <c r="C16" s="44" t="s">
        <v>87</v>
      </c>
      <c r="D16" s="44" t="s">
        <v>42</v>
      </c>
      <c r="E16" s="44" t="s">
        <v>19</v>
      </c>
      <c r="F16" s="44" t="s">
        <v>43</v>
      </c>
      <c r="G16" s="44" t="s">
        <v>88</v>
      </c>
      <c r="H16" s="44" t="s">
        <v>120</v>
      </c>
      <c r="I16" s="44" t="s">
        <v>121</v>
      </c>
      <c r="J16" s="44" t="s">
        <v>122</v>
      </c>
      <c r="K16" s="44">
        <v>53</v>
      </c>
      <c r="L16" s="44" t="s">
        <v>127</v>
      </c>
      <c r="M16" s="44">
        <v>0</v>
      </c>
      <c r="N16" s="44" t="s">
        <v>20</v>
      </c>
      <c r="O16" s="44" t="s">
        <v>93</v>
      </c>
      <c r="P16" s="44" t="s">
        <v>19</v>
      </c>
      <c r="Q16" s="44" t="s">
        <v>124</v>
      </c>
      <c r="R16" s="44" t="s">
        <v>124</v>
      </c>
      <c r="S16" s="44"/>
      <c r="T16" s="44"/>
      <c r="U16" s="44" t="s">
        <v>27</v>
      </c>
      <c r="V16" s="44" t="s">
        <v>95</v>
      </c>
      <c r="W16" s="44" t="s">
        <v>125</v>
      </c>
      <c r="X16" s="44"/>
      <c r="Y16" s="44"/>
      <c r="Z16" s="44" t="s">
        <v>46</v>
      </c>
      <c r="AA16" s="44" t="s">
        <v>107</v>
      </c>
      <c r="AB16" s="44" t="s">
        <v>56</v>
      </c>
      <c r="AC16" s="44" t="s">
        <v>126</v>
      </c>
      <c r="AD16" s="44" t="s">
        <v>99</v>
      </c>
      <c r="AE16" s="44" t="s">
        <v>99</v>
      </c>
      <c r="AF16" s="44" t="s">
        <v>20</v>
      </c>
      <c r="AG16" s="44"/>
      <c r="AH16" s="44"/>
      <c r="AI16" s="44" t="s">
        <v>20</v>
      </c>
    </row>
    <row r="17" spans="1:35">
      <c r="A17" s="46">
        <f>SUMIFS(装箱指令单批量导入!E:E,装箱指令单批量导入!D:D,Z17,装箱指令单批量导入!A:A,D17)</f>
        <v>10</v>
      </c>
      <c r="B17" s="46">
        <f t="shared" si="0"/>
        <v>0</v>
      </c>
      <c r="C17" s="44" t="s">
        <v>87</v>
      </c>
      <c r="D17" s="44" t="s">
        <v>42</v>
      </c>
      <c r="E17" s="44" t="s">
        <v>19</v>
      </c>
      <c r="F17" s="44" t="s">
        <v>43</v>
      </c>
      <c r="G17" s="44" t="s">
        <v>88</v>
      </c>
      <c r="H17" s="44" t="s">
        <v>120</v>
      </c>
      <c r="I17" s="44" t="s">
        <v>121</v>
      </c>
      <c r="J17" s="44" t="s">
        <v>122</v>
      </c>
      <c r="K17" s="44">
        <v>10</v>
      </c>
      <c r="L17" s="44" t="s">
        <v>128</v>
      </c>
      <c r="M17" s="44">
        <v>0</v>
      </c>
      <c r="N17" s="44" t="s">
        <v>20</v>
      </c>
      <c r="O17" s="44" t="s">
        <v>93</v>
      </c>
      <c r="P17" s="44" t="s">
        <v>19</v>
      </c>
      <c r="Q17" s="44" t="s">
        <v>124</v>
      </c>
      <c r="R17" s="44" t="s">
        <v>124</v>
      </c>
      <c r="S17" s="44"/>
      <c r="T17" s="44"/>
      <c r="U17" s="44" t="s">
        <v>27</v>
      </c>
      <c r="V17" s="44" t="s">
        <v>95</v>
      </c>
      <c r="W17" s="44" t="s">
        <v>125</v>
      </c>
      <c r="X17" s="44"/>
      <c r="Y17" s="44"/>
      <c r="Z17" s="44" t="s">
        <v>47</v>
      </c>
      <c r="AA17" s="44" t="s">
        <v>107</v>
      </c>
      <c r="AB17" s="44" t="s">
        <v>57</v>
      </c>
      <c r="AC17" s="44" t="s">
        <v>126</v>
      </c>
      <c r="AD17" s="44" t="s">
        <v>99</v>
      </c>
      <c r="AE17" s="44" t="s">
        <v>99</v>
      </c>
      <c r="AF17" s="44" t="s">
        <v>20</v>
      </c>
      <c r="AG17" s="44"/>
      <c r="AH17" s="44"/>
      <c r="AI17" s="44" t="s">
        <v>20</v>
      </c>
    </row>
    <row r="18" spans="1:35">
      <c r="A18" s="46">
        <f>SUMIFS(装箱指令单批量导入!E:E,装箱指令单批量导入!D:D,Z18,装箱指令单批量导入!A:A,D18)</f>
        <v>0</v>
      </c>
      <c r="B18" s="46">
        <f t="shared" si="0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0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0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0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0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0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0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0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0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0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0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  <row r="29" spans="1:35">
      <c r="A29" s="46">
        <f>SUMIFS(装箱指令单批量导入!E:E,装箱指令单批量导入!D:D,Z29,装箱指令单批量导入!A:A,D29)</f>
        <v>0</v>
      </c>
      <c r="B29" s="46">
        <f t="shared" si="0"/>
        <v>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</row>
    <row r="30" spans="1:35">
      <c r="A30" s="46">
        <f>SUMIFS(装箱指令单批量导入!E:E,装箱指令单批量导入!D:D,Z30,装箱指令单批量导入!A:A,D30)</f>
        <v>0</v>
      </c>
      <c r="B30" s="46">
        <f t="shared" si="0"/>
        <v>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</row>
    <row r="31" spans="1:35">
      <c r="A31" s="46">
        <f>SUMIFS(装箱指令单批量导入!E:E,装箱指令单批量导入!D:D,Z31,装箱指令单批量导入!A:A,D31)</f>
        <v>0</v>
      </c>
      <c r="B31" s="46">
        <f t="shared" si="0"/>
        <v>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</row>
    <row r="32" spans="1:35">
      <c r="A32" s="46">
        <f>SUMIFS(装箱指令单批量导入!E:E,装箱指令单批量导入!D:D,Z32,装箱指令单批量导入!A:A,D32)</f>
        <v>0</v>
      </c>
      <c r="B32" s="46">
        <f t="shared" si="0"/>
        <v>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</row>
    <row r="33" spans="1:35">
      <c r="A33" s="46">
        <f>SUMIFS(装箱指令单批量导入!E:E,装箱指令单批量导入!D:D,Z33,装箱指令单批量导入!A:A,D33)</f>
        <v>0</v>
      </c>
      <c r="B33" s="46">
        <f t="shared" si="0"/>
        <v>0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>
      <c r="A34" s="46">
        <f>SUMIFS(装箱指令单批量导入!E:E,装箱指令单批量导入!D:D,Z34,装箱指令单批量导入!A:A,D34)</f>
        <v>0</v>
      </c>
      <c r="B34" s="46">
        <f t="shared" si="0"/>
        <v>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5">
      <c r="A35" s="46">
        <f>SUMIFS(装箱指令单批量导入!E:E,装箱指令单批量导入!D:D,Z35,装箱指令单批量导入!A:A,D35)</f>
        <v>0</v>
      </c>
      <c r="B35" s="46">
        <f t="shared" si="0"/>
        <v>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>
      <c r="A36" s="46">
        <f>SUMIFS(装箱指令单批量导入!E:E,装箱指令单批量导入!D:D,Z36,装箱指令单批量导入!A:A,D36)</f>
        <v>0</v>
      </c>
      <c r="B36" s="46">
        <f t="shared" si="0"/>
        <v>0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>
      <c r="A37" s="46">
        <f>SUMIFS(装箱指令单批量导入!E:E,装箱指令单批量导入!D:D,Z37,装箱指令单批量导入!A:A,D37)</f>
        <v>0</v>
      </c>
      <c r="B37" s="46">
        <f t="shared" si="0"/>
        <v>0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>
      <c r="A38" s="46">
        <f>SUMIFS(装箱指令单批量导入!E:E,装箱指令单批量导入!D:D,Z38,装箱指令单批量导入!A:A,D38)</f>
        <v>0</v>
      </c>
      <c r="B38" s="46">
        <f t="shared" si="0"/>
        <v>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>
      <c r="A39" s="46">
        <f>SUMIFS(装箱指令单批量导入!E:E,装箱指令单批量导入!D:D,Z39,装箱指令单批量导入!A:A,D39)</f>
        <v>0</v>
      </c>
      <c r="B39" s="46">
        <f t="shared" si="0"/>
        <v>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>
      <c r="A40" s="46">
        <f>SUMIFS(装箱指令单批量导入!E:E,装箱指令单批量导入!D:D,Z40,装箱指令单批量导入!A:A,D40)</f>
        <v>0</v>
      </c>
      <c r="B40" s="46">
        <f t="shared" si="0"/>
        <v>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>
      <c r="A41" s="46">
        <f>SUMIFS(装箱指令单批量导入!E:E,装箱指令单批量导入!D:D,Z41,装箱指令单批量导入!A:A,D41)</f>
        <v>0</v>
      </c>
      <c r="B41" s="46">
        <f t="shared" si="0"/>
        <v>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>
      <c r="A42" s="46">
        <f>SUMIFS(装箱指令单批量导入!E:E,装箱指令单批量导入!D:D,Z42,装箱指令单批量导入!A:A,D42)</f>
        <v>0</v>
      </c>
      <c r="B42" s="46">
        <f t="shared" si="0"/>
        <v>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5">
      <c r="A43" s="46">
        <f>SUMIFS(装箱指令单批量导入!E:E,装箱指令单批量导入!D:D,Z43,装箱指令单批量导入!A:A,D43)</f>
        <v>0</v>
      </c>
      <c r="B43" s="46">
        <f t="shared" si="0"/>
        <v>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1:35">
      <c r="A44" s="46">
        <f>SUMIFS(装箱指令单批量导入!E:E,装箱指令单批量导入!D:D,Z44,装箱指令单批量导入!A:A,D44)</f>
        <v>0</v>
      </c>
      <c r="B44" s="46">
        <f t="shared" si="0"/>
        <v>0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1:35">
      <c r="A45" s="46">
        <f>SUMIFS(装箱指令单批量导入!E:E,装箱指令单批量导入!D:D,Z45,装箱指令单批量导入!A:A,D45)</f>
        <v>0</v>
      </c>
      <c r="B45" s="46">
        <f t="shared" si="0"/>
        <v>0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>
      <c r="A46" s="46">
        <f>SUMIFS(装箱指令单批量导入!E:E,装箱指令单批量导入!D:D,Z46,装箱指令单批量导入!A:A,D46)</f>
        <v>0</v>
      </c>
      <c r="B46" s="46">
        <f t="shared" si="0"/>
        <v>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</row>
    <row r="47" spans="1:35">
      <c r="A47" s="46">
        <f>SUMIFS(装箱指令单批量导入!E:E,装箱指令单批量导入!D:D,Z47,装箱指令单批量导入!A:A,D47)</f>
        <v>0</v>
      </c>
      <c r="B47" s="46">
        <f t="shared" si="0"/>
        <v>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1:35">
      <c r="A48" s="46">
        <f>SUMIFS(装箱指令单批量导入!E:E,装箱指令单批量导入!D:D,Z48,装箱指令单批量导入!A:A,D48)</f>
        <v>0</v>
      </c>
      <c r="B48" s="46">
        <f t="shared" si="0"/>
        <v>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</row>
    <row r="49" spans="1:35">
      <c r="A49" s="46">
        <f>SUMIFS(装箱指令单批量导入!E:E,装箱指令单批量导入!D:D,Z49,装箱指令单批量导入!A:A,D49)</f>
        <v>0</v>
      </c>
      <c r="B49" s="46">
        <f t="shared" si="0"/>
        <v>0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</row>
    <row r="50" spans="1:35">
      <c r="A50" s="46">
        <f>SUMIFS(装箱指令单批量导入!E:E,装箱指令单批量导入!D:D,Z50,装箱指令单批量导入!A:A,D50)</f>
        <v>0</v>
      </c>
      <c r="B50" s="46">
        <f t="shared" si="0"/>
        <v>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</row>
    <row r="51" spans="1:35">
      <c r="A51" s="46">
        <f>SUMIFS(装箱指令单批量导入!E:E,装箱指令单批量导入!D:D,Z51,装箱指令单批量导入!A:A,D51)</f>
        <v>0</v>
      </c>
      <c r="B51" s="46">
        <f t="shared" si="0"/>
        <v>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13" activePane="bottomLeft" state="frozen"/>
      <selection/>
      <selection pane="bottomLeft" activeCell="C13" sqref="C13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18.2307692307692"/>
    <col min="5" max="5" width="3.46153846153846"/>
    <col min="6" max="21" width="12.6153846153846"/>
  </cols>
  <sheetData>
    <row r="3" spans="1:4">
      <c r="A3" t="s">
        <v>129</v>
      </c>
      <c r="B3" t="s">
        <v>130</v>
      </c>
      <c r="C3" t="s">
        <v>52</v>
      </c>
      <c r="D3" t="s">
        <v>131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132</v>
      </c>
      <c r="D4" t="s">
        <v>133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132</v>
      </c>
      <c r="D5" t="s">
        <v>134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132</v>
      </c>
      <c r="D6" t="s">
        <v>135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132</v>
      </c>
      <c r="D7" t="s">
        <v>136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132</v>
      </c>
      <c r="D8" t="s">
        <v>137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132</v>
      </c>
      <c r="D9" t="s">
        <v>138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132</v>
      </c>
      <c r="D10" t="s">
        <v>139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132</v>
      </c>
      <c r="D11" t="s">
        <v>140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132</v>
      </c>
      <c r="D12" t="s">
        <v>141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132</v>
      </c>
      <c r="D13" t="s">
        <v>142</v>
      </c>
      <c r="F13">
        <f t="shared" si="2"/>
        <v>0</v>
      </c>
    </row>
    <row r="14" spans="1:6">
      <c r="A14" t="str">
        <f t="shared" si="0"/>
        <v>南浦正品仓S(空白)</v>
      </c>
      <c r="B14" t="str">
        <f t="shared" si="1"/>
        <v>南浦正品仓S</v>
      </c>
      <c r="C14" t="s">
        <v>132</v>
      </c>
      <c r="D14" t="s">
        <v>143</v>
      </c>
      <c r="F14">
        <f t="shared" si="2"/>
        <v>0</v>
      </c>
    </row>
    <row r="15" spans="1:6">
      <c r="A15" t="str">
        <f t="shared" si="0"/>
        <v>南浦正品仓XS(空白)</v>
      </c>
      <c r="B15" t="str">
        <f t="shared" si="1"/>
        <v>南浦正品仓XS</v>
      </c>
      <c r="C15" t="s">
        <v>132</v>
      </c>
      <c r="D15" t="s">
        <v>144</v>
      </c>
      <c r="F15">
        <f t="shared" si="2"/>
        <v>0</v>
      </c>
    </row>
    <row r="16" spans="1:6">
      <c r="A16" t="str">
        <f t="shared" si="0"/>
        <v>南浦正品仓M(空白)</v>
      </c>
      <c r="B16" t="str">
        <f t="shared" si="1"/>
        <v>南浦正品仓M</v>
      </c>
      <c r="C16" t="s">
        <v>132</v>
      </c>
      <c r="D16" t="s">
        <v>145</v>
      </c>
      <c r="F16">
        <f t="shared" si="2"/>
        <v>0</v>
      </c>
    </row>
    <row r="17" spans="1:6">
      <c r="A17" t="str">
        <f t="shared" si="0"/>
        <v>南浦正品仓XL(空白)</v>
      </c>
      <c r="B17" t="str">
        <f t="shared" si="1"/>
        <v>南浦正品仓XL</v>
      </c>
      <c r="C17" t="s">
        <v>132</v>
      </c>
      <c r="D17" t="s">
        <v>146</v>
      </c>
      <c r="F17">
        <f t="shared" si="2"/>
        <v>0</v>
      </c>
    </row>
    <row r="18" spans="1:6">
      <c r="A18" t="str">
        <f t="shared" si="0"/>
        <v>南浦正品仓L(空白)</v>
      </c>
      <c r="B18" t="str">
        <f t="shared" si="1"/>
        <v>南浦正品仓L</v>
      </c>
      <c r="C18" t="s">
        <v>132</v>
      </c>
      <c r="D18" t="s">
        <v>147</v>
      </c>
      <c r="F18">
        <f t="shared" si="2"/>
        <v>0</v>
      </c>
    </row>
    <row r="19" spans="1:6">
      <c r="A19" t="str">
        <f t="shared" si="0"/>
        <v>武汉仓F(空白)</v>
      </c>
      <c r="B19" t="str">
        <f t="shared" si="1"/>
        <v>武汉仓F</v>
      </c>
      <c r="C19" t="s">
        <v>132</v>
      </c>
      <c r="D19" t="s">
        <v>148</v>
      </c>
      <c r="F19">
        <f t="shared" si="2"/>
        <v>0</v>
      </c>
    </row>
    <row r="20" spans="1:6">
      <c r="A20" t="str">
        <f t="shared" si="0"/>
        <v>香港仓F(空白)</v>
      </c>
      <c r="B20" t="str">
        <f t="shared" si="1"/>
        <v>香港仓F</v>
      </c>
      <c r="C20" t="s">
        <v>132</v>
      </c>
      <c r="D20" t="s">
        <v>149</v>
      </c>
      <c r="F20">
        <f t="shared" si="2"/>
        <v>0</v>
      </c>
    </row>
    <row r="21" spans="1:6">
      <c r="A21" t="str">
        <f t="shared" si="0"/>
        <v>南浦正品仓F(空白)</v>
      </c>
      <c r="B21" t="str">
        <f t="shared" si="1"/>
        <v>南浦正品仓F</v>
      </c>
      <c r="C21" t="s">
        <v>132</v>
      </c>
      <c r="D21" t="s">
        <v>150</v>
      </c>
      <c r="F21">
        <f t="shared" si="2"/>
        <v>0</v>
      </c>
    </row>
    <row r="22" spans="1:6">
      <c r="A22" t="str">
        <f t="shared" si="0"/>
        <v>大货样衣仓XS(空白)</v>
      </c>
      <c r="B22" t="str">
        <f t="shared" si="1"/>
        <v>大货样衣仓XS</v>
      </c>
      <c r="C22" t="s">
        <v>132</v>
      </c>
      <c r="D22" t="s">
        <v>151</v>
      </c>
      <c r="E22"/>
      <c r="F22">
        <f t="shared" si="2"/>
        <v>0</v>
      </c>
    </row>
    <row r="23" spans="1:6">
      <c r="A23" t="str">
        <f t="shared" si="0"/>
        <v>大货样衣仓S(空白)</v>
      </c>
      <c r="B23" t="str">
        <f t="shared" si="1"/>
        <v>大货样衣仓S</v>
      </c>
      <c r="C23" t="s">
        <v>132</v>
      </c>
      <c r="D23" t="s">
        <v>152</v>
      </c>
      <c r="E23"/>
      <c r="F23">
        <f t="shared" si="2"/>
        <v>0</v>
      </c>
    </row>
    <row r="24" spans="1:6">
      <c r="A24" t="str">
        <f t="shared" si="0"/>
        <v>大货样衣仓M(空白)</v>
      </c>
      <c r="B24" t="str">
        <f t="shared" si="1"/>
        <v>大货样衣仓M</v>
      </c>
      <c r="C24" t="s">
        <v>132</v>
      </c>
      <c r="D24" t="s">
        <v>153</v>
      </c>
      <c r="E24"/>
      <c r="F24">
        <f t="shared" si="2"/>
        <v>0</v>
      </c>
    </row>
    <row r="25" spans="1:6">
      <c r="A25" t="str">
        <f t="shared" si="0"/>
        <v>大货样衣仓L(空白)</v>
      </c>
      <c r="B25" t="str">
        <f t="shared" si="1"/>
        <v>大货样衣仓L</v>
      </c>
      <c r="C25" t="s">
        <v>132</v>
      </c>
      <c r="D25" t="s">
        <v>154</v>
      </c>
      <c r="E25"/>
      <c r="F25">
        <f t="shared" si="2"/>
        <v>0</v>
      </c>
    </row>
    <row r="26" spans="1:6">
      <c r="A26" t="str">
        <f t="shared" si="0"/>
        <v>大货样衣仓F(空白)</v>
      </c>
      <c r="B26" t="str">
        <f t="shared" si="1"/>
        <v>大货样衣仓F</v>
      </c>
      <c r="C26" t="s">
        <v>132</v>
      </c>
      <c r="D26" t="s">
        <v>155</v>
      </c>
      <c r="E26"/>
      <c r="F26">
        <f t="shared" si="2"/>
        <v>0</v>
      </c>
    </row>
    <row r="27" spans="1:6">
      <c r="A27" t="str">
        <f t="shared" si="0"/>
        <v>大货样衣仓XL(空白)</v>
      </c>
      <c r="B27" t="str">
        <f t="shared" si="1"/>
        <v>大货样衣仓XL</v>
      </c>
      <c r="C27" t="s">
        <v>132</v>
      </c>
      <c r="D27" t="s">
        <v>156</v>
      </c>
      <c r="E27"/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52</v>
      </c>
      <c r="D28" t="s">
        <v>133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52</v>
      </c>
      <c r="D29" t="s">
        <v>134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52</v>
      </c>
      <c r="D30" t="s">
        <v>135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52</v>
      </c>
      <c r="D31" t="s">
        <v>136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52</v>
      </c>
      <c r="D32" t="s">
        <v>137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52</v>
      </c>
      <c r="D33" t="s">
        <v>138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52</v>
      </c>
      <c r="D34" t="s">
        <v>139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52</v>
      </c>
      <c r="D35" t="s">
        <v>140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52</v>
      </c>
      <c r="D36" t="s">
        <v>141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52</v>
      </c>
      <c r="D37" t="s">
        <v>142</v>
      </c>
      <c r="E37">
        <v>0</v>
      </c>
      <c r="F37">
        <f t="shared" ref="F37:F68" si="5">E37</f>
        <v>0</v>
      </c>
    </row>
    <row r="38" spans="1:6">
      <c r="A38" t="str">
        <f t="shared" si="3"/>
        <v>南浦正品仓S货号</v>
      </c>
      <c r="B38" t="str">
        <f t="shared" si="4"/>
        <v>南浦正品仓S</v>
      </c>
      <c r="C38" t="s">
        <v>52</v>
      </c>
      <c r="D38" t="s">
        <v>143</v>
      </c>
      <c r="E38">
        <v>0</v>
      </c>
      <c r="F38">
        <f t="shared" si="5"/>
        <v>0</v>
      </c>
    </row>
    <row r="39" spans="1:6">
      <c r="A39" t="str">
        <f t="shared" si="3"/>
        <v>南浦正品仓XS货号</v>
      </c>
      <c r="B39" t="str">
        <f t="shared" si="4"/>
        <v>南浦正品仓XS</v>
      </c>
      <c r="C39" t="s">
        <v>52</v>
      </c>
      <c r="D39" t="s">
        <v>144</v>
      </c>
      <c r="E39">
        <v>0</v>
      </c>
      <c r="F39">
        <f t="shared" si="5"/>
        <v>0</v>
      </c>
    </row>
    <row r="40" spans="1:6">
      <c r="A40" t="str">
        <f t="shared" si="3"/>
        <v>南浦正品仓M货号</v>
      </c>
      <c r="B40" t="str">
        <f t="shared" si="4"/>
        <v>南浦正品仓M</v>
      </c>
      <c r="C40" t="s">
        <v>52</v>
      </c>
      <c r="D40" t="s">
        <v>145</v>
      </c>
      <c r="E40">
        <v>0</v>
      </c>
      <c r="F40">
        <f t="shared" si="5"/>
        <v>0</v>
      </c>
    </row>
    <row r="41" spans="1:6">
      <c r="A41" t="str">
        <f t="shared" si="3"/>
        <v>南浦正品仓XL货号</v>
      </c>
      <c r="B41" t="str">
        <f t="shared" si="4"/>
        <v>南浦正品仓XL</v>
      </c>
      <c r="C41" t="s">
        <v>52</v>
      </c>
      <c r="D41" t="s">
        <v>146</v>
      </c>
      <c r="E41">
        <v>0</v>
      </c>
      <c r="F41">
        <f t="shared" si="5"/>
        <v>0</v>
      </c>
    </row>
    <row r="42" spans="1:6">
      <c r="A42" t="str">
        <f t="shared" si="3"/>
        <v>南浦正品仓L货号</v>
      </c>
      <c r="B42" t="str">
        <f t="shared" si="4"/>
        <v>南浦正品仓L</v>
      </c>
      <c r="C42" t="s">
        <v>52</v>
      </c>
      <c r="D42" t="s">
        <v>147</v>
      </c>
      <c r="E42">
        <v>0</v>
      </c>
      <c r="F42">
        <f t="shared" si="5"/>
        <v>0</v>
      </c>
    </row>
    <row r="43" spans="1:6">
      <c r="A43" t="str">
        <f t="shared" si="3"/>
        <v>武汉仓F货号</v>
      </c>
      <c r="B43" t="str">
        <f t="shared" si="4"/>
        <v>武汉仓F</v>
      </c>
      <c r="C43" t="s">
        <v>52</v>
      </c>
      <c r="D43" t="s">
        <v>148</v>
      </c>
      <c r="E43">
        <v>0</v>
      </c>
      <c r="F43">
        <f t="shared" si="5"/>
        <v>0</v>
      </c>
    </row>
    <row r="44" spans="1:6">
      <c r="A44" t="str">
        <f t="shared" si="3"/>
        <v>香港仓F货号</v>
      </c>
      <c r="B44" t="str">
        <f t="shared" si="4"/>
        <v>香港仓F</v>
      </c>
      <c r="C44" t="s">
        <v>52</v>
      </c>
      <c r="D44" t="s">
        <v>149</v>
      </c>
      <c r="E44">
        <v>0</v>
      </c>
      <c r="F44">
        <f t="shared" si="5"/>
        <v>0</v>
      </c>
    </row>
    <row r="45" spans="1:6">
      <c r="A45" t="str">
        <f t="shared" si="3"/>
        <v>南浦正品仓F货号</v>
      </c>
      <c r="B45" t="str">
        <f t="shared" si="4"/>
        <v>南浦正品仓F</v>
      </c>
      <c r="C45" t="s">
        <v>52</v>
      </c>
      <c r="D45" t="s">
        <v>150</v>
      </c>
      <c r="E45">
        <v>0</v>
      </c>
      <c r="F45">
        <f t="shared" si="5"/>
        <v>0</v>
      </c>
    </row>
    <row r="46" spans="1:6">
      <c r="A46" t="str">
        <f t="shared" si="3"/>
        <v>大货样衣仓XS货号</v>
      </c>
      <c r="B46" t="str">
        <f t="shared" si="4"/>
        <v>大货样衣仓XS</v>
      </c>
      <c r="C46" t="s">
        <v>52</v>
      </c>
      <c r="D46" t="s">
        <v>151</v>
      </c>
      <c r="E46">
        <v>0</v>
      </c>
      <c r="F46">
        <f t="shared" si="5"/>
        <v>0</v>
      </c>
    </row>
    <row r="47" spans="1:6">
      <c r="A47" t="str">
        <f t="shared" si="3"/>
        <v>大货样衣仓S货号</v>
      </c>
      <c r="B47" t="str">
        <f t="shared" si="4"/>
        <v>大货样衣仓S</v>
      </c>
      <c r="C47" t="s">
        <v>52</v>
      </c>
      <c r="D47" t="s">
        <v>152</v>
      </c>
      <c r="E47">
        <v>0</v>
      </c>
      <c r="F47">
        <f t="shared" si="5"/>
        <v>0</v>
      </c>
    </row>
    <row r="48" spans="1:6">
      <c r="A48" t="str">
        <f t="shared" si="3"/>
        <v>大货样衣仓M货号</v>
      </c>
      <c r="B48" t="str">
        <f t="shared" si="4"/>
        <v>大货样衣仓M</v>
      </c>
      <c r="C48" t="s">
        <v>52</v>
      </c>
      <c r="D48" t="s">
        <v>153</v>
      </c>
      <c r="E48">
        <v>0</v>
      </c>
      <c r="F48">
        <f t="shared" si="5"/>
        <v>0</v>
      </c>
    </row>
    <row r="49" spans="1:6">
      <c r="A49" t="str">
        <f t="shared" si="3"/>
        <v>大货样衣仓L货号</v>
      </c>
      <c r="B49" t="str">
        <f t="shared" si="4"/>
        <v>大货样衣仓L</v>
      </c>
      <c r="C49" t="s">
        <v>52</v>
      </c>
      <c r="D49" t="s">
        <v>154</v>
      </c>
      <c r="E49">
        <v>0</v>
      </c>
      <c r="F49">
        <f t="shared" si="5"/>
        <v>0</v>
      </c>
    </row>
    <row r="50" spans="1:6">
      <c r="A50" t="str">
        <f t="shared" si="3"/>
        <v>大货样衣仓F货号</v>
      </c>
      <c r="B50" t="str">
        <f t="shared" si="4"/>
        <v>大货样衣仓F</v>
      </c>
      <c r="C50" t="s">
        <v>52</v>
      </c>
      <c r="D50" t="s">
        <v>155</v>
      </c>
      <c r="E50">
        <v>0</v>
      </c>
      <c r="F50">
        <f t="shared" si="5"/>
        <v>0</v>
      </c>
    </row>
    <row r="51" spans="1:6">
      <c r="A51" t="str">
        <f t="shared" si="3"/>
        <v>大货样衣仓XL货号</v>
      </c>
      <c r="B51" t="str">
        <f t="shared" si="4"/>
        <v>大货样衣仓XL</v>
      </c>
      <c r="C51" t="s">
        <v>52</v>
      </c>
      <c r="D51" t="s">
        <v>156</v>
      </c>
      <c r="E51">
        <v>0</v>
      </c>
      <c r="F51">
        <f t="shared" si="5"/>
        <v>0</v>
      </c>
    </row>
    <row r="52" spans="1:6">
      <c r="A52" t="str">
        <f t="shared" si="3"/>
        <v>武汉仓XSC104S-0165-A1WH</v>
      </c>
      <c r="B52" t="str">
        <f t="shared" si="4"/>
        <v>武汉仓XS</v>
      </c>
      <c r="C52" t="s">
        <v>43</v>
      </c>
      <c r="D52" t="s">
        <v>133</v>
      </c>
      <c r="E52"/>
      <c r="F52">
        <f t="shared" si="5"/>
        <v>0</v>
      </c>
    </row>
    <row r="53" spans="1:6">
      <c r="A53" t="str">
        <f t="shared" si="3"/>
        <v>武汉仓SC104S-0165-A1WH</v>
      </c>
      <c r="B53" t="str">
        <f t="shared" si="4"/>
        <v>武汉仓S</v>
      </c>
      <c r="C53" t="s">
        <v>43</v>
      </c>
      <c r="D53" t="s">
        <v>134</v>
      </c>
      <c r="E53">
        <v>2</v>
      </c>
      <c r="F53">
        <f t="shared" si="5"/>
        <v>2</v>
      </c>
    </row>
    <row r="54" spans="1:6">
      <c r="A54" t="str">
        <f t="shared" si="3"/>
        <v>武汉仓MC104S-0165-A1WH</v>
      </c>
      <c r="B54" t="str">
        <f t="shared" si="4"/>
        <v>武汉仓M</v>
      </c>
      <c r="C54" t="s">
        <v>43</v>
      </c>
      <c r="D54" t="s">
        <v>135</v>
      </c>
      <c r="E54">
        <v>2</v>
      </c>
      <c r="F54">
        <f t="shared" si="5"/>
        <v>2</v>
      </c>
    </row>
    <row r="55" spans="1:6">
      <c r="A55" t="str">
        <f t="shared" si="3"/>
        <v>武汉仓XLC104S-0165-A1WH</v>
      </c>
      <c r="B55" t="str">
        <f t="shared" si="4"/>
        <v>武汉仓XL</v>
      </c>
      <c r="C55" t="s">
        <v>43</v>
      </c>
      <c r="D55" t="s">
        <v>136</v>
      </c>
      <c r="E55">
        <v>1</v>
      </c>
      <c r="F55">
        <f t="shared" si="5"/>
        <v>1</v>
      </c>
    </row>
    <row r="56" spans="1:6">
      <c r="A56" t="str">
        <f t="shared" si="3"/>
        <v>武汉仓LC104S-0165-A1WH</v>
      </c>
      <c r="B56" t="str">
        <f t="shared" si="4"/>
        <v>武汉仓L</v>
      </c>
      <c r="C56" t="s">
        <v>43</v>
      </c>
      <c r="D56" t="s">
        <v>137</v>
      </c>
      <c r="E56">
        <v>2</v>
      </c>
      <c r="F56">
        <f t="shared" si="5"/>
        <v>2</v>
      </c>
    </row>
    <row r="57" spans="1:6">
      <c r="A57" t="str">
        <f t="shared" si="3"/>
        <v>香港仓XSC104S-0165-A1WH</v>
      </c>
      <c r="B57" t="str">
        <f t="shared" si="4"/>
        <v>香港仓XS</v>
      </c>
      <c r="C57" t="s">
        <v>43</v>
      </c>
      <c r="D57" t="s">
        <v>138</v>
      </c>
      <c r="E57">
        <v>0</v>
      </c>
      <c r="F57">
        <f t="shared" si="5"/>
        <v>0</v>
      </c>
    </row>
    <row r="58" spans="1:6">
      <c r="A58" t="str">
        <f t="shared" si="3"/>
        <v>香港仓SC104S-0165-A1WH</v>
      </c>
      <c r="B58" t="str">
        <f t="shared" si="4"/>
        <v>香港仓S</v>
      </c>
      <c r="C58" t="s">
        <v>43</v>
      </c>
      <c r="D58" t="s">
        <v>139</v>
      </c>
      <c r="E58">
        <v>32</v>
      </c>
      <c r="F58">
        <f t="shared" si="5"/>
        <v>32</v>
      </c>
    </row>
    <row r="59" spans="1:6">
      <c r="A59" t="str">
        <f t="shared" si="3"/>
        <v>香港仓LC104S-0165-A1WH</v>
      </c>
      <c r="B59" t="str">
        <f t="shared" si="4"/>
        <v>香港仓L</v>
      </c>
      <c r="C59" t="s">
        <v>43</v>
      </c>
      <c r="D59" t="s">
        <v>140</v>
      </c>
      <c r="E59">
        <v>13</v>
      </c>
      <c r="F59">
        <f t="shared" si="5"/>
        <v>13</v>
      </c>
    </row>
    <row r="60" spans="1:6">
      <c r="A60" t="str">
        <f t="shared" si="3"/>
        <v>香港仓MC104S-0165-A1WH</v>
      </c>
      <c r="B60" t="str">
        <f t="shared" si="4"/>
        <v>香港仓M</v>
      </c>
      <c r="C60" t="s">
        <v>43</v>
      </c>
      <c r="D60" t="s">
        <v>141</v>
      </c>
      <c r="E60">
        <v>31</v>
      </c>
      <c r="F60">
        <f t="shared" si="5"/>
        <v>31</v>
      </c>
    </row>
    <row r="61" spans="1:6">
      <c r="A61" t="str">
        <f t="shared" si="3"/>
        <v>香港仓XLC104S-0165-A1WH</v>
      </c>
      <c r="B61" t="str">
        <f t="shared" si="4"/>
        <v>香港仓XL</v>
      </c>
      <c r="C61" t="s">
        <v>43</v>
      </c>
      <c r="D61" t="s">
        <v>142</v>
      </c>
      <c r="E61">
        <v>6</v>
      </c>
      <c r="F61">
        <f t="shared" si="5"/>
        <v>6</v>
      </c>
    </row>
    <row r="62" spans="1:6">
      <c r="A62" t="str">
        <f t="shared" si="3"/>
        <v>南浦正品仓SC104S-0165-A1WH</v>
      </c>
      <c r="B62" t="str">
        <f t="shared" si="4"/>
        <v>南浦正品仓S</v>
      </c>
      <c r="C62" t="s">
        <v>43</v>
      </c>
      <c r="D62" t="s">
        <v>143</v>
      </c>
      <c r="E62">
        <v>18</v>
      </c>
      <c r="F62">
        <f t="shared" si="5"/>
        <v>18</v>
      </c>
    </row>
    <row r="63" spans="1:6">
      <c r="A63" t="str">
        <f t="shared" si="3"/>
        <v>南浦正品仓XSC104S-0165-A1WH</v>
      </c>
      <c r="B63" t="str">
        <f t="shared" si="4"/>
        <v>南浦正品仓XS</v>
      </c>
      <c r="C63" t="s">
        <v>43</v>
      </c>
      <c r="D63" t="s">
        <v>144</v>
      </c>
      <c r="E63">
        <v>0</v>
      </c>
      <c r="F63">
        <f t="shared" si="5"/>
        <v>0</v>
      </c>
    </row>
    <row r="64" spans="1:6">
      <c r="A64" t="str">
        <f t="shared" si="3"/>
        <v>南浦正品仓MC104S-0165-A1WH</v>
      </c>
      <c r="B64" t="str">
        <f t="shared" si="4"/>
        <v>南浦正品仓M</v>
      </c>
      <c r="C64" t="s">
        <v>43</v>
      </c>
      <c r="D64" t="s">
        <v>145</v>
      </c>
      <c r="E64">
        <v>20</v>
      </c>
      <c r="F64">
        <f t="shared" si="5"/>
        <v>20</v>
      </c>
    </row>
    <row r="65" spans="1:6">
      <c r="A65" t="str">
        <f t="shared" si="3"/>
        <v>南浦正品仓XLC104S-0165-A1WH</v>
      </c>
      <c r="B65" t="str">
        <f t="shared" si="4"/>
        <v>南浦正品仓XL</v>
      </c>
      <c r="C65" t="s">
        <v>43</v>
      </c>
      <c r="D65" t="s">
        <v>146</v>
      </c>
      <c r="E65">
        <v>3</v>
      </c>
      <c r="F65">
        <f t="shared" si="5"/>
        <v>3</v>
      </c>
    </row>
    <row r="66" spans="1:6">
      <c r="A66" t="str">
        <f t="shared" si="3"/>
        <v>南浦正品仓LC104S-0165-A1WH</v>
      </c>
      <c r="B66" t="str">
        <f t="shared" si="4"/>
        <v>南浦正品仓L</v>
      </c>
      <c r="C66" t="s">
        <v>43</v>
      </c>
      <c r="D66" t="s">
        <v>147</v>
      </c>
      <c r="E66">
        <v>7</v>
      </c>
      <c r="F66">
        <f t="shared" si="5"/>
        <v>7</v>
      </c>
    </row>
    <row r="67" spans="1:6">
      <c r="A67" t="str">
        <f t="shared" si="3"/>
        <v>武汉仓FC104S-0165-A1WH</v>
      </c>
      <c r="B67" t="str">
        <f t="shared" si="4"/>
        <v>武汉仓F</v>
      </c>
      <c r="C67" t="s">
        <v>43</v>
      </c>
      <c r="D67" t="s">
        <v>148</v>
      </c>
      <c r="E67"/>
      <c r="F67">
        <f t="shared" si="5"/>
        <v>0</v>
      </c>
    </row>
    <row r="68" spans="1:6">
      <c r="A68" t="str">
        <f t="shared" si="3"/>
        <v>香港仓FC104S-0165-A1WH</v>
      </c>
      <c r="B68" t="str">
        <f t="shared" si="4"/>
        <v>香港仓F</v>
      </c>
      <c r="C68" t="s">
        <v>43</v>
      </c>
      <c r="D68" t="s">
        <v>149</v>
      </c>
      <c r="E68"/>
      <c r="F68">
        <f t="shared" si="5"/>
        <v>0</v>
      </c>
    </row>
    <row r="69" spans="1:6">
      <c r="A69" t="str">
        <f t="shared" ref="A69:A100" si="6">B69&amp;C69</f>
        <v>南浦正品仓FC104S-0165-A1WH</v>
      </c>
      <c r="B69" t="str">
        <f t="shared" ref="B69:B100" si="7">RIGHT(D69,LEN(D69)-FIND(":",D69,1))</f>
        <v>南浦正品仓F</v>
      </c>
      <c r="C69" t="s">
        <v>43</v>
      </c>
      <c r="D69" t="s">
        <v>150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大货样衣仓XSC104S-0165-A1WH</v>
      </c>
      <c r="B70" t="str">
        <f t="shared" si="7"/>
        <v>大货样衣仓XS</v>
      </c>
      <c r="C70" t="s">
        <v>43</v>
      </c>
      <c r="D70" t="s">
        <v>151</v>
      </c>
      <c r="E70"/>
      <c r="F70">
        <f t="shared" si="8"/>
        <v>0</v>
      </c>
    </row>
    <row r="71" spans="1:6">
      <c r="A71" t="str">
        <f t="shared" si="6"/>
        <v>大货样衣仓SC104S-0165-A1WH</v>
      </c>
      <c r="B71" t="str">
        <f t="shared" si="7"/>
        <v>大货样衣仓S</v>
      </c>
      <c r="C71" t="s">
        <v>43</v>
      </c>
      <c r="D71" t="s">
        <v>152</v>
      </c>
      <c r="E71">
        <v>1</v>
      </c>
      <c r="F71">
        <f t="shared" si="8"/>
        <v>1</v>
      </c>
    </row>
    <row r="72" spans="1:6">
      <c r="A72" t="str">
        <f t="shared" si="6"/>
        <v>大货样衣仓MC104S-0165-A1WH</v>
      </c>
      <c r="B72" t="str">
        <f t="shared" si="7"/>
        <v>大货样衣仓M</v>
      </c>
      <c r="C72" t="s">
        <v>43</v>
      </c>
      <c r="D72" t="s">
        <v>153</v>
      </c>
      <c r="E72"/>
      <c r="F72">
        <f t="shared" si="8"/>
        <v>0</v>
      </c>
    </row>
    <row r="73" spans="1:6">
      <c r="A73" t="str">
        <f t="shared" si="6"/>
        <v>大货样衣仓LC104S-0165-A1WH</v>
      </c>
      <c r="B73" t="str">
        <f t="shared" si="7"/>
        <v>大货样衣仓L</v>
      </c>
      <c r="C73" t="s">
        <v>43</v>
      </c>
      <c r="D73" t="s">
        <v>154</v>
      </c>
      <c r="E73"/>
      <c r="F73">
        <f t="shared" si="8"/>
        <v>0</v>
      </c>
    </row>
    <row r="74" spans="1:6">
      <c r="A74" t="str">
        <f t="shared" si="6"/>
        <v>大货样衣仓FC104S-0165-A1WH</v>
      </c>
      <c r="B74" t="str">
        <f t="shared" si="7"/>
        <v>大货样衣仓F</v>
      </c>
      <c r="C74" t="s">
        <v>43</v>
      </c>
      <c r="D74" t="s">
        <v>155</v>
      </c>
      <c r="E74"/>
      <c r="F74">
        <f t="shared" si="8"/>
        <v>0</v>
      </c>
    </row>
    <row r="75" spans="1:6">
      <c r="A75" t="str">
        <f t="shared" si="6"/>
        <v>大货样衣仓XLC104S-0165-A1WH</v>
      </c>
      <c r="B75" t="str">
        <f t="shared" si="7"/>
        <v>大货样衣仓XL</v>
      </c>
      <c r="C75" t="s">
        <v>43</v>
      </c>
      <c r="D75" t="s">
        <v>156</v>
      </c>
      <c r="E75"/>
      <c r="F75">
        <f t="shared" si="8"/>
        <v>0</v>
      </c>
    </row>
    <row r="76" spans="1:6">
      <c r="A76" t="str">
        <f t="shared" si="6"/>
        <v>武汉仓XSC104S-0093-A1WH</v>
      </c>
      <c r="B76" t="str">
        <f t="shared" si="7"/>
        <v>武汉仓XS</v>
      </c>
      <c r="C76" t="s">
        <v>31</v>
      </c>
      <c r="D76" t="s">
        <v>133</v>
      </c>
      <c r="E76"/>
      <c r="F76">
        <f t="shared" si="8"/>
        <v>0</v>
      </c>
    </row>
    <row r="77" spans="1:6">
      <c r="A77" t="str">
        <f t="shared" si="6"/>
        <v>武汉仓SC104S-0093-A1WH</v>
      </c>
      <c r="B77" t="str">
        <f t="shared" si="7"/>
        <v>武汉仓S</v>
      </c>
      <c r="C77" t="s">
        <v>31</v>
      </c>
      <c r="D77" t="s">
        <v>134</v>
      </c>
      <c r="E77">
        <v>2</v>
      </c>
      <c r="F77">
        <f t="shared" si="8"/>
        <v>2</v>
      </c>
    </row>
    <row r="78" spans="1:6">
      <c r="A78" t="str">
        <f t="shared" si="6"/>
        <v>武汉仓MC104S-0093-A1WH</v>
      </c>
      <c r="B78" t="str">
        <f t="shared" si="7"/>
        <v>武汉仓M</v>
      </c>
      <c r="C78" t="s">
        <v>31</v>
      </c>
      <c r="D78" t="s">
        <v>135</v>
      </c>
      <c r="E78">
        <v>2</v>
      </c>
      <c r="F78">
        <f t="shared" si="8"/>
        <v>2</v>
      </c>
    </row>
    <row r="79" spans="1:6">
      <c r="A79" t="str">
        <f t="shared" si="6"/>
        <v>武汉仓XLC104S-0093-A1WH</v>
      </c>
      <c r="B79" t="str">
        <f t="shared" si="7"/>
        <v>武汉仓XL</v>
      </c>
      <c r="C79" t="s">
        <v>31</v>
      </c>
      <c r="D79" t="s">
        <v>136</v>
      </c>
      <c r="E79">
        <v>1</v>
      </c>
      <c r="F79">
        <f t="shared" si="8"/>
        <v>1</v>
      </c>
    </row>
    <row r="80" spans="1:6">
      <c r="A80" t="str">
        <f t="shared" si="6"/>
        <v>武汉仓LC104S-0093-A1WH</v>
      </c>
      <c r="B80" t="str">
        <f t="shared" si="7"/>
        <v>武汉仓L</v>
      </c>
      <c r="C80" t="s">
        <v>31</v>
      </c>
      <c r="D80" t="s">
        <v>137</v>
      </c>
      <c r="E80">
        <v>2</v>
      </c>
      <c r="F80">
        <f t="shared" si="8"/>
        <v>2</v>
      </c>
    </row>
    <row r="81" spans="1:6">
      <c r="A81" t="str">
        <f t="shared" si="6"/>
        <v>香港仓XSC104S-0093-A1WH</v>
      </c>
      <c r="B81" t="str">
        <f t="shared" si="7"/>
        <v>香港仓XS</v>
      </c>
      <c r="C81" t="s">
        <v>31</v>
      </c>
      <c r="D81" t="s">
        <v>138</v>
      </c>
      <c r="E81">
        <v>0</v>
      </c>
      <c r="F81">
        <f t="shared" si="8"/>
        <v>0</v>
      </c>
    </row>
    <row r="82" spans="1:6">
      <c r="A82" t="str">
        <f t="shared" si="6"/>
        <v>香港仓SC104S-0093-A1WH</v>
      </c>
      <c r="B82" t="str">
        <f t="shared" si="7"/>
        <v>香港仓S</v>
      </c>
      <c r="C82" t="s">
        <v>31</v>
      </c>
      <c r="D82" t="s">
        <v>139</v>
      </c>
      <c r="E82">
        <v>24</v>
      </c>
      <c r="F82">
        <f t="shared" si="8"/>
        <v>24</v>
      </c>
    </row>
    <row r="83" spans="1:6">
      <c r="A83" t="str">
        <f t="shared" si="6"/>
        <v>香港仓LC104S-0093-A1WH</v>
      </c>
      <c r="B83" t="str">
        <f t="shared" si="7"/>
        <v>香港仓L</v>
      </c>
      <c r="C83" t="s">
        <v>31</v>
      </c>
      <c r="D83" t="s">
        <v>140</v>
      </c>
      <c r="E83">
        <v>17</v>
      </c>
      <c r="F83">
        <f t="shared" si="8"/>
        <v>17</v>
      </c>
    </row>
    <row r="84" spans="1:6">
      <c r="A84" t="str">
        <f t="shared" si="6"/>
        <v>香港仓MC104S-0093-A1WH</v>
      </c>
      <c r="B84" t="str">
        <f t="shared" si="7"/>
        <v>香港仓M</v>
      </c>
      <c r="C84" t="s">
        <v>31</v>
      </c>
      <c r="D84" t="s">
        <v>141</v>
      </c>
      <c r="E84">
        <v>33</v>
      </c>
      <c r="F84">
        <f t="shared" si="8"/>
        <v>33</v>
      </c>
    </row>
    <row r="85" spans="1:6">
      <c r="A85" t="str">
        <f t="shared" si="6"/>
        <v>香港仓XLC104S-0093-A1WH</v>
      </c>
      <c r="B85" t="str">
        <f t="shared" si="7"/>
        <v>香港仓XL</v>
      </c>
      <c r="C85" t="s">
        <v>31</v>
      </c>
      <c r="D85" t="s">
        <v>142</v>
      </c>
      <c r="E85">
        <v>8</v>
      </c>
      <c r="F85">
        <f t="shared" si="8"/>
        <v>8</v>
      </c>
    </row>
    <row r="86" spans="1:6">
      <c r="A86" t="str">
        <f t="shared" si="6"/>
        <v>南浦正品仓SC104S-0093-A1WH</v>
      </c>
      <c r="B86" t="str">
        <f t="shared" si="7"/>
        <v>南浦正品仓S</v>
      </c>
      <c r="C86" t="s">
        <v>31</v>
      </c>
      <c r="D86" t="s">
        <v>143</v>
      </c>
      <c r="E86">
        <v>3</v>
      </c>
      <c r="F86">
        <f t="shared" si="8"/>
        <v>3</v>
      </c>
    </row>
    <row r="87" spans="1:6">
      <c r="A87" t="str">
        <f t="shared" si="6"/>
        <v>南浦正品仓XSC104S-0093-A1WH</v>
      </c>
      <c r="B87" t="str">
        <f t="shared" si="7"/>
        <v>南浦正品仓XS</v>
      </c>
      <c r="C87" t="s">
        <v>31</v>
      </c>
      <c r="D87" t="s">
        <v>144</v>
      </c>
      <c r="E87">
        <v>0</v>
      </c>
      <c r="F87">
        <f t="shared" si="8"/>
        <v>0</v>
      </c>
    </row>
    <row r="88" spans="1:6">
      <c r="A88" t="str">
        <f t="shared" si="6"/>
        <v>南浦正品仓MC104S-0093-A1WH</v>
      </c>
      <c r="B88" t="str">
        <f t="shared" si="7"/>
        <v>南浦正品仓M</v>
      </c>
      <c r="C88" t="s">
        <v>31</v>
      </c>
      <c r="D88" t="s">
        <v>145</v>
      </c>
      <c r="E88">
        <v>5</v>
      </c>
      <c r="F88">
        <f t="shared" si="8"/>
        <v>5</v>
      </c>
    </row>
    <row r="89" spans="1:6">
      <c r="A89" t="str">
        <f t="shared" si="6"/>
        <v>南浦正品仓XLC104S-0093-A1WH</v>
      </c>
      <c r="B89" t="str">
        <f t="shared" si="7"/>
        <v>南浦正品仓XL</v>
      </c>
      <c r="C89" t="s">
        <v>31</v>
      </c>
      <c r="D89" t="s">
        <v>146</v>
      </c>
      <c r="E89">
        <v>1</v>
      </c>
      <c r="F89">
        <f t="shared" si="8"/>
        <v>1</v>
      </c>
    </row>
    <row r="90" spans="1:6">
      <c r="A90" t="str">
        <f t="shared" si="6"/>
        <v>南浦正品仓LC104S-0093-A1WH</v>
      </c>
      <c r="B90" t="str">
        <f t="shared" si="7"/>
        <v>南浦正品仓L</v>
      </c>
      <c r="C90" t="s">
        <v>31</v>
      </c>
      <c r="D90" t="s">
        <v>147</v>
      </c>
      <c r="E90">
        <v>2</v>
      </c>
      <c r="F90">
        <f t="shared" si="8"/>
        <v>2</v>
      </c>
    </row>
    <row r="91" spans="1:6">
      <c r="A91" t="str">
        <f t="shared" si="6"/>
        <v>武汉仓FC104S-0093-A1WH</v>
      </c>
      <c r="B91" t="str">
        <f t="shared" si="7"/>
        <v>武汉仓F</v>
      </c>
      <c r="C91" t="s">
        <v>31</v>
      </c>
      <c r="D91" t="s">
        <v>148</v>
      </c>
      <c r="E91"/>
      <c r="F91">
        <f t="shared" si="8"/>
        <v>0</v>
      </c>
    </row>
    <row r="92" spans="1:6">
      <c r="A92" t="str">
        <f t="shared" si="6"/>
        <v>香港仓FC104S-0093-A1WH</v>
      </c>
      <c r="B92" t="str">
        <f t="shared" si="7"/>
        <v>香港仓F</v>
      </c>
      <c r="C92" t="s">
        <v>31</v>
      </c>
      <c r="D92" t="s">
        <v>149</v>
      </c>
      <c r="E92"/>
      <c r="F92">
        <f t="shared" si="8"/>
        <v>0</v>
      </c>
    </row>
    <row r="93" spans="1:6">
      <c r="A93" t="str">
        <f t="shared" si="6"/>
        <v>南浦正品仓FC104S-0093-A1WH</v>
      </c>
      <c r="B93" t="str">
        <f t="shared" si="7"/>
        <v>南浦正品仓F</v>
      </c>
      <c r="C93" t="s">
        <v>31</v>
      </c>
      <c r="D93" t="s">
        <v>150</v>
      </c>
      <c r="E93">
        <v>0</v>
      </c>
      <c r="F93">
        <f t="shared" si="8"/>
        <v>0</v>
      </c>
    </row>
    <row r="94" spans="1:6">
      <c r="A94" t="str">
        <f t="shared" si="6"/>
        <v>大货样衣仓XSC104S-0093-A1WH</v>
      </c>
      <c r="B94" t="str">
        <f t="shared" si="7"/>
        <v>大货样衣仓XS</v>
      </c>
      <c r="C94" t="s">
        <v>31</v>
      </c>
      <c r="D94" t="s">
        <v>151</v>
      </c>
      <c r="E94"/>
      <c r="F94">
        <f t="shared" ref="F94:F123" si="9">E94</f>
        <v>0</v>
      </c>
    </row>
    <row r="95" spans="1:6">
      <c r="A95" t="str">
        <f t="shared" si="6"/>
        <v>大货样衣仓SC104S-0093-A1WH</v>
      </c>
      <c r="B95" t="str">
        <f t="shared" si="7"/>
        <v>大货样衣仓S</v>
      </c>
      <c r="C95" t="s">
        <v>31</v>
      </c>
      <c r="D95" t="s">
        <v>152</v>
      </c>
      <c r="E95">
        <v>1</v>
      </c>
      <c r="F95">
        <f t="shared" si="9"/>
        <v>1</v>
      </c>
    </row>
    <row r="96" spans="1:6">
      <c r="A96" t="str">
        <f t="shared" si="6"/>
        <v>大货样衣仓MC104S-0093-A1WH</v>
      </c>
      <c r="B96" t="str">
        <f t="shared" si="7"/>
        <v>大货样衣仓M</v>
      </c>
      <c r="C96" t="s">
        <v>31</v>
      </c>
      <c r="D96" t="s">
        <v>153</v>
      </c>
      <c r="E96"/>
      <c r="F96">
        <f t="shared" si="9"/>
        <v>0</v>
      </c>
    </row>
    <row r="97" spans="1:6">
      <c r="A97" t="str">
        <f t="shared" si="6"/>
        <v>大货样衣仓LC104S-0093-A1WH</v>
      </c>
      <c r="B97" t="str">
        <f t="shared" si="7"/>
        <v>大货样衣仓L</v>
      </c>
      <c r="C97" t="s">
        <v>31</v>
      </c>
      <c r="D97" t="s">
        <v>154</v>
      </c>
      <c r="E97"/>
      <c r="F97">
        <f t="shared" si="9"/>
        <v>0</v>
      </c>
    </row>
    <row r="98" spans="1:6">
      <c r="A98" t="str">
        <f t="shared" si="6"/>
        <v>大货样衣仓FC104S-0093-A1WH</v>
      </c>
      <c r="B98" t="str">
        <f t="shared" si="7"/>
        <v>大货样衣仓F</v>
      </c>
      <c r="C98" t="s">
        <v>31</v>
      </c>
      <c r="D98" t="s">
        <v>155</v>
      </c>
      <c r="E98"/>
      <c r="F98">
        <f t="shared" si="9"/>
        <v>0</v>
      </c>
    </row>
    <row r="99" spans="1:6">
      <c r="A99" t="str">
        <f t="shared" si="6"/>
        <v>大货样衣仓XLC104S-0093-A1WH</v>
      </c>
      <c r="B99" t="str">
        <f t="shared" si="7"/>
        <v>大货样衣仓XL</v>
      </c>
      <c r="C99" t="s">
        <v>31</v>
      </c>
      <c r="D99" t="s">
        <v>156</v>
      </c>
      <c r="E99"/>
      <c r="F99">
        <f t="shared" si="9"/>
        <v>0</v>
      </c>
    </row>
    <row r="100" spans="1:6">
      <c r="A100" t="str">
        <f t="shared" si="6"/>
        <v>武汉仓XSC104S-0306-A1BK</v>
      </c>
      <c r="B100" t="str">
        <f t="shared" si="7"/>
        <v>武汉仓XS</v>
      </c>
      <c r="C100" t="s">
        <v>17</v>
      </c>
      <c r="D100" t="s">
        <v>133</v>
      </c>
      <c r="E100"/>
      <c r="F100">
        <f t="shared" si="9"/>
        <v>0</v>
      </c>
    </row>
    <row r="101" spans="1:6">
      <c r="A101" t="str">
        <f t="shared" ref="A101:A123" si="10">B101&amp;C101</f>
        <v>武汉仓SC104S-0306-A1BK</v>
      </c>
      <c r="B101" t="str">
        <f t="shared" ref="B101:B123" si="11">RIGHT(D101,LEN(D101)-FIND(":",D101,1))</f>
        <v>武汉仓S</v>
      </c>
      <c r="C101" t="s">
        <v>17</v>
      </c>
      <c r="D101" t="s">
        <v>134</v>
      </c>
      <c r="E101">
        <v>2</v>
      </c>
      <c r="F101">
        <f t="shared" si="9"/>
        <v>2</v>
      </c>
    </row>
    <row r="102" spans="1:6">
      <c r="A102" t="str">
        <f t="shared" si="10"/>
        <v>武汉仓MC104S-0306-A1BK</v>
      </c>
      <c r="B102" t="str">
        <f t="shared" si="11"/>
        <v>武汉仓M</v>
      </c>
      <c r="C102" t="s">
        <v>17</v>
      </c>
      <c r="D102" t="s">
        <v>135</v>
      </c>
      <c r="E102">
        <v>2</v>
      </c>
      <c r="F102">
        <f t="shared" si="9"/>
        <v>2</v>
      </c>
    </row>
    <row r="103" spans="1:6">
      <c r="A103" t="str">
        <f t="shared" si="10"/>
        <v>武汉仓XLC104S-0306-A1BK</v>
      </c>
      <c r="B103" t="str">
        <f t="shared" si="11"/>
        <v>武汉仓XL</v>
      </c>
      <c r="C103" t="s">
        <v>17</v>
      </c>
      <c r="D103" t="s">
        <v>136</v>
      </c>
      <c r="E103">
        <v>1</v>
      </c>
      <c r="F103">
        <f t="shared" si="9"/>
        <v>1</v>
      </c>
    </row>
    <row r="104" spans="1:6">
      <c r="A104" t="str">
        <f t="shared" si="10"/>
        <v>武汉仓LC104S-0306-A1BK</v>
      </c>
      <c r="B104" t="str">
        <f t="shared" si="11"/>
        <v>武汉仓L</v>
      </c>
      <c r="C104" t="s">
        <v>17</v>
      </c>
      <c r="D104" t="s">
        <v>137</v>
      </c>
      <c r="E104">
        <v>2</v>
      </c>
      <c r="F104">
        <f t="shared" si="9"/>
        <v>2</v>
      </c>
    </row>
    <row r="105" spans="1:6">
      <c r="A105" t="str">
        <f t="shared" si="10"/>
        <v>香港仓XSC104S-0306-A1BK</v>
      </c>
      <c r="B105" t="str">
        <f t="shared" si="11"/>
        <v>香港仓XS</v>
      </c>
      <c r="C105" t="s">
        <v>17</v>
      </c>
      <c r="D105" t="s">
        <v>138</v>
      </c>
      <c r="E105">
        <v>0</v>
      </c>
      <c r="F105">
        <f t="shared" si="9"/>
        <v>0</v>
      </c>
    </row>
    <row r="106" spans="1:6">
      <c r="A106" t="str">
        <f t="shared" si="10"/>
        <v>香港仓SC104S-0306-A1BK</v>
      </c>
      <c r="B106" t="str">
        <f t="shared" si="11"/>
        <v>香港仓S</v>
      </c>
      <c r="C106" t="s">
        <v>17</v>
      </c>
      <c r="D106" t="s">
        <v>139</v>
      </c>
      <c r="E106">
        <v>25</v>
      </c>
      <c r="F106">
        <f t="shared" si="9"/>
        <v>25</v>
      </c>
    </row>
    <row r="107" spans="1:6">
      <c r="A107" t="str">
        <f t="shared" si="10"/>
        <v>香港仓LC104S-0306-A1BK</v>
      </c>
      <c r="B107" t="str">
        <f t="shared" si="11"/>
        <v>香港仓L</v>
      </c>
      <c r="C107" t="s">
        <v>17</v>
      </c>
      <c r="D107" t="s">
        <v>140</v>
      </c>
      <c r="E107">
        <v>16</v>
      </c>
      <c r="F107">
        <f t="shared" si="9"/>
        <v>16</v>
      </c>
    </row>
    <row r="108" spans="1:6">
      <c r="A108" t="str">
        <f t="shared" si="10"/>
        <v>香港仓MC104S-0306-A1BK</v>
      </c>
      <c r="B108" t="str">
        <f t="shared" si="11"/>
        <v>香港仓M</v>
      </c>
      <c r="C108" t="s">
        <v>17</v>
      </c>
      <c r="D108" t="s">
        <v>141</v>
      </c>
      <c r="E108">
        <v>33</v>
      </c>
      <c r="F108">
        <f t="shared" si="9"/>
        <v>33</v>
      </c>
    </row>
    <row r="109" spans="1:6">
      <c r="A109" t="str">
        <f t="shared" si="10"/>
        <v>香港仓XLC104S-0306-A1BK</v>
      </c>
      <c r="B109" t="str">
        <f t="shared" si="11"/>
        <v>香港仓XL</v>
      </c>
      <c r="C109" t="s">
        <v>17</v>
      </c>
      <c r="D109" t="s">
        <v>142</v>
      </c>
      <c r="E109">
        <v>8</v>
      </c>
      <c r="F109">
        <f t="shared" si="9"/>
        <v>8</v>
      </c>
    </row>
    <row r="110" spans="1:6">
      <c r="A110" t="str">
        <f t="shared" si="10"/>
        <v>南浦正品仓SC104S-0306-A1BK</v>
      </c>
      <c r="B110" t="str">
        <f t="shared" si="11"/>
        <v>南浦正品仓S</v>
      </c>
      <c r="C110" t="s">
        <v>17</v>
      </c>
      <c r="D110" t="s">
        <v>143</v>
      </c>
      <c r="E110">
        <v>3</v>
      </c>
      <c r="F110">
        <f t="shared" si="9"/>
        <v>3</v>
      </c>
    </row>
    <row r="111" spans="1:6">
      <c r="A111" t="str">
        <f t="shared" si="10"/>
        <v>南浦正品仓XSC104S-0306-A1BK</v>
      </c>
      <c r="B111" t="str">
        <f t="shared" si="11"/>
        <v>南浦正品仓XS</v>
      </c>
      <c r="C111" t="s">
        <v>17</v>
      </c>
      <c r="D111" t="s">
        <v>144</v>
      </c>
      <c r="E111">
        <v>0</v>
      </c>
      <c r="F111">
        <f t="shared" si="9"/>
        <v>0</v>
      </c>
    </row>
    <row r="112" spans="1:6">
      <c r="A112" t="str">
        <f t="shared" si="10"/>
        <v>南浦正品仓MC104S-0306-A1BK</v>
      </c>
      <c r="B112" t="str">
        <f t="shared" si="11"/>
        <v>南浦正品仓M</v>
      </c>
      <c r="C112" t="s">
        <v>17</v>
      </c>
      <c r="D112" t="s">
        <v>145</v>
      </c>
      <c r="E112">
        <v>6</v>
      </c>
      <c r="F112">
        <f t="shared" si="9"/>
        <v>6</v>
      </c>
    </row>
    <row r="113" spans="1:6">
      <c r="A113" t="str">
        <f t="shared" si="10"/>
        <v>南浦正品仓XLC104S-0306-A1BK</v>
      </c>
      <c r="B113" t="str">
        <f t="shared" si="11"/>
        <v>南浦正品仓XL</v>
      </c>
      <c r="C113" t="s">
        <v>17</v>
      </c>
      <c r="D113" t="s">
        <v>146</v>
      </c>
      <c r="E113">
        <v>1</v>
      </c>
      <c r="F113">
        <f t="shared" si="9"/>
        <v>1</v>
      </c>
    </row>
    <row r="114" spans="1:6">
      <c r="A114" t="str">
        <f t="shared" si="10"/>
        <v>南浦正品仓LC104S-0306-A1BK</v>
      </c>
      <c r="B114" t="str">
        <f t="shared" si="11"/>
        <v>南浦正品仓L</v>
      </c>
      <c r="C114" t="s">
        <v>17</v>
      </c>
      <c r="D114" t="s">
        <v>147</v>
      </c>
      <c r="E114">
        <v>2</v>
      </c>
      <c r="F114">
        <f t="shared" si="9"/>
        <v>2</v>
      </c>
    </row>
    <row r="115" spans="1:6">
      <c r="A115" t="str">
        <f t="shared" si="10"/>
        <v>武汉仓FC104S-0306-A1BK</v>
      </c>
      <c r="B115" t="str">
        <f t="shared" si="11"/>
        <v>武汉仓F</v>
      </c>
      <c r="C115" t="s">
        <v>17</v>
      </c>
      <c r="D115" t="s">
        <v>148</v>
      </c>
      <c r="E115"/>
      <c r="F115">
        <f t="shared" si="9"/>
        <v>0</v>
      </c>
    </row>
    <row r="116" spans="1:6">
      <c r="A116" t="str">
        <f t="shared" si="10"/>
        <v>香港仓FC104S-0306-A1BK</v>
      </c>
      <c r="B116" t="str">
        <f t="shared" si="11"/>
        <v>香港仓F</v>
      </c>
      <c r="C116" t="s">
        <v>17</v>
      </c>
      <c r="D116" t="s">
        <v>149</v>
      </c>
      <c r="E116"/>
      <c r="F116">
        <f t="shared" si="9"/>
        <v>0</v>
      </c>
    </row>
    <row r="117" spans="1:6">
      <c r="A117" t="str">
        <f t="shared" si="10"/>
        <v>南浦正品仓FC104S-0306-A1BK</v>
      </c>
      <c r="B117" t="str">
        <f t="shared" si="11"/>
        <v>南浦正品仓F</v>
      </c>
      <c r="C117" t="s">
        <v>17</v>
      </c>
      <c r="D117" t="s">
        <v>150</v>
      </c>
      <c r="E117">
        <v>0</v>
      </c>
      <c r="F117">
        <f t="shared" si="9"/>
        <v>0</v>
      </c>
    </row>
    <row r="118" spans="1:6">
      <c r="A118" t="str">
        <f t="shared" si="10"/>
        <v>大货样衣仓XSC104S-0306-A1BK</v>
      </c>
      <c r="B118" t="str">
        <f t="shared" si="11"/>
        <v>大货样衣仓XS</v>
      </c>
      <c r="C118" t="s">
        <v>17</v>
      </c>
      <c r="D118" t="s">
        <v>151</v>
      </c>
      <c r="E118"/>
      <c r="F118">
        <f t="shared" si="9"/>
        <v>0</v>
      </c>
    </row>
    <row r="119" spans="1:6">
      <c r="A119" t="str">
        <f t="shared" si="10"/>
        <v>大货样衣仓SC104S-0306-A1BK</v>
      </c>
      <c r="B119" t="str">
        <f t="shared" si="11"/>
        <v>大货样衣仓S</v>
      </c>
      <c r="C119" t="s">
        <v>17</v>
      </c>
      <c r="D119" t="s">
        <v>152</v>
      </c>
      <c r="E119">
        <v>1</v>
      </c>
      <c r="F119">
        <f t="shared" si="9"/>
        <v>1</v>
      </c>
    </row>
    <row r="120" spans="1:6">
      <c r="A120" t="str">
        <f t="shared" si="10"/>
        <v>大货样衣仓MC104S-0306-A1BK</v>
      </c>
      <c r="B120" t="str">
        <f t="shared" si="11"/>
        <v>大货样衣仓M</v>
      </c>
      <c r="C120" t="s">
        <v>17</v>
      </c>
      <c r="D120" t="s">
        <v>153</v>
      </c>
      <c r="E120"/>
      <c r="F120">
        <f t="shared" si="9"/>
        <v>0</v>
      </c>
    </row>
    <row r="121" spans="1:6">
      <c r="A121" t="str">
        <f t="shared" si="10"/>
        <v>大货样衣仓LC104S-0306-A1BK</v>
      </c>
      <c r="B121" t="str">
        <f t="shared" si="11"/>
        <v>大货样衣仓L</v>
      </c>
      <c r="C121" t="s">
        <v>17</v>
      </c>
      <c r="D121" t="s">
        <v>154</v>
      </c>
      <c r="E121"/>
      <c r="F121">
        <f t="shared" si="9"/>
        <v>0</v>
      </c>
    </row>
    <row r="122" spans="1:6">
      <c r="A122" t="str">
        <f t="shared" si="10"/>
        <v>大货样衣仓FC104S-0306-A1BK</v>
      </c>
      <c r="B122" t="str">
        <f t="shared" si="11"/>
        <v>大货样衣仓F</v>
      </c>
      <c r="C122" t="s">
        <v>17</v>
      </c>
      <c r="D122" t="s">
        <v>155</v>
      </c>
      <c r="E122"/>
      <c r="F122">
        <f t="shared" si="9"/>
        <v>0</v>
      </c>
    </row>
    <row r="123" spans="1:6">
      <c r="A123" t="str">
        <f t="shared" si="10"/>
        <v>大货样衣仓XLC104S-0306-A1BK</v>
      </c>
      <c r="B123" t="str">
        <f t="shared" si="11"/>
        <v>大货样衣仓XL</v>
      </c>
      <c r="C123" t="s">
        <v>17</v>
      </c>
      <c r="D123" t="s">
        <v>156</v>
      </c>
      <c r="E123"/>
      <c r="F123">
        <f t="shared" si="9"/>
        <v>0</v>
      </c>
    </row>
    <row r="124" spans="1:6">
      <c r="A124" t="str">
        <f t="shared" ref="A124:A155" si="12">B124&amp;C124</f>
        <v>武汉仓XSCCW22-A2D299-WHITE</v>
      </c>
      <c r="B124" t="str">
        <f t="shared" ref="B124:B155" si="13">RIGHT(D124,LEN(D124)-FIND(":",D124,1))</f>
        <v>武汉仓XS</v>
      </c>
      <c r="C124" t="s">
        <v>58</v>
      </c>
      <c r="D124" t="s">
        <v>133</v>
      </c>
      <c r="E124"/>
      <c r="F124">
        <f t="shared" ref="F124:F155" si="14">E124</f>
        <v>0</v>
      </c>
    </row>
    <row r="125" spans="1:6">
      <c r="A125" t="str">
        <f t="shared" si="12"/>
        <v>武汉仓SCCW22-A2D299-WHITE</v>
      </c>
      <c r="B125" t="str">
        <f t="shared" si="13"/>
        <v>武汉仓S</v>
      </c>
      <c r="C125" t="s">
        <v>58</v>
      </c>
      <c r="D125" t="s">
        <v>134</v>
      </c>
      <c r="E125">
        <v>2</v>
      </c>
      <c r="F125">
        <f t="shared" si="14"/>
        <v>2</v>
      </c>
    </row>
    <row r="126" spans="1:6">
      <c r="A126" t="str">
        <f t="shared" si="12"/>
        <v>武汉仓MCCW22-A2D299-WHITE</v>
      </c>
      <c r="B126" t="str">
        <f t="shared" si="13"/>
        <v>武汉仓M</v>
      </c>
      <c r="C126" t="s">
        <v>58</v>
      </c>
      <c r="D126" t="s">
        <v>135</v>
      </c>
      <c r="E126">
        <v>2</v>
      </c>
      <c r="F126">
        <f t="shared" si="14"/>
        <v>2</v>
      </c>
    </row>
    <row r="127" spans="1:6">
      <c r="A127" t="str">
        <f t="shared" si="12"/>
        <v>武汉仓XLCCW22-A2D299-WHITE</v>
      </c>
      <c r="B127" t="str">
        <f t="shared" si="13"/>
        <v>武汉仓XL</v>
      </c>
      <c r="C127" t="s">
        <v>58</v>
      </c>
      <c r="D127" t="s">
        <v>136</v>
      </c>
      <c r="E127">
        <v>1</v>
      </c>
      <c r="F127">
        <f t="shared" si="14"/>
        <v>1</v>
      </c>
    </row>
    <row r="128" spans="1:6">
      <c r="A128" t="str">
        <f t="shared" si="12"/>
        <v>武汉仓LCCW22-A2D299-WHITE</v>
      </c>
      <c r="B128" t="str">
        <f t="shared" si="13"/>
        <v>武汉仓L</v>
      </c>
      <c r="C128" t="s">
        <v>58</v>
      </c>
      <c r="D128" t="s">
        <v>137</v>
      </c>
      <c r="E128">
        <v>2</v>
      </c>
      <c r="F128">
        <f t="shared" si="14"/>
        <v>2</v>
      </c>
    </row>
    <row r="129" spans="1:6">
      <c r="A129" t="str">
        <f t="shared" si="12"/>
        <v>香港仓XSCCW22-A2D299-WHITE</v>
      </c>
      <c r="B129" t="str">
        <f t="shared" si="13"/>
        <v>香港仓XS</v>
      </c>
      <c r="C129" t="s">
        <v>58</v>
      </c>
      <c r="D129" t="s">
        <v>138</v>
      </c>
      <c r="E129">
        <v>0</v>
      </c>
      <c r="F129">
        <f t="shared" si="14"/>
        <v>0</v>
      </c>
    </row>
    <row r="130" spans="1:6">
      <c r="A130" t="str">
        <f t="shared" si="12"/>
        <v>香港仓SCCW22-A2D299-WHITE</v>
      </c>
      <c r="B130" t="str">
        <f t="shared" si="13"/>
        <v>香港仓S</v>
      </c>
      <c r="C130" t="s">
        <v>58</v>
      </c>
      <c r="D130" t="s">
        <v>139</v>
      </c>
      <c r="E130">
        <v>24</v>
      </c>
      <c r="F130">
        <f t="shared" si="14"/>
        <v>24</v>
      </c>
    </row>
    <row r="131" spans="1:6">
      <c r="A131" t="str">
        <f t="shared" si="12"/>
        <v>香港仓LCCW22-A2D299-WHITE</v>
      </c>
      <c r="B131" t="str">
        <f t="shared" si="13"/>
        <v>香港仓L</v>
      </c>
      <c r="C131" t="s">
        <v>58</v>
      </c>
      <c r="D131" t="s">
        <v>140</v>
      </c>
      <c r="E131">
        <v>16</v>
      </c>
      <c r="F131">
        <f t="shared" si="14"/>
        <v>16</v>
      </c>
    </row>
    <row r="132" spans="1:6">
      <c r="A132" t="str">
        <f t="shared" si="12"/>
        <v>香港仓MCCW22-A2D299-WHITE</v>
      </c>
      <c r="B132" t="str">
        <f t="shared" si="13"/>
        <v>香港仓M</v>
      </c>
      <c r="C132" t="s">
        <v>58</v>
      </c>
      <c r="D132" t="s">
        <v>141</v>
      </c>
      <c r="E132">
        <v>32</v>
      </c>
      <c r="F132">
        <f t="shared" si="14"/>
        <v>32</v>
      </c>
    </row>
    <row r="133" spans="1:6">
      <c r="A133" t="str">
        <f t="shared" si="12"/>
        <v>香港仓XLCCW22-A2D299-WHITE</v>
      </c>
      <c r="B133" t="str">
        <f t="shared" si="13"/>
        <v>香港仓XL</v>
      </c>
      <c r="C133" t="s">
        <v>58</v>
      </c>
      <c r="D133" t="s">
        <v>142</v>
      </c>
      <c r="E133">
        <v>10</v>
      </c>
      <c r="F133">
        <f t="shared" si="14"/>
        <v>10</v>
      </c>
    </row>
    <row r="134" spans="1:6">
      <c r="A134" t="str">
        <f t="shared" si="12"/>
        <v>南浦正品仓SCCW22-A2D299-WHITE</v>
      </c>
      <c r="B134" t="str">
        <f t="shared" si="13"/>
        <v>南浦正品仓S</v>
      </c>
      <c r="C134" t="s">
        <v>58</v>
      </c>
      <c r="D134" t="s">
        <v>143</v>
      </c>
      <c r="E134">
        <v>32</v>
      </c>
      <c r="F134">
        <f t="shared" si="14"/>
        <v>32</v>
      </c>
    </row>
    <row r="135" spans="1:6">
      <c r="A135" t="str">
        <f t="shared" si="12"/>
        <v>南浦正品仓XSCCW22-A2D299-WHITE</v>
      </c>
      <c r="B135" t="str">
        <f t="shared" si="13"/>
        <v>南浦正品仓XS</v>
      </c>
      <c r="C135" t="s">
        <v>58</v>
      </c>
      <c r="D135" t="s">
        <v>144</v>
      </c>
      <c r="E135">
        <v>0</v>
      </c>
      <c r="F135">
        <f t="shared" si="14"/>
        <v>0</v>
      </c>
    </row>
    <row r="136" spans="1:6">
      <c r="A136" t="str">
        <f t="shared" si="12"/>
        <v>南浦正品仓MCCW22-A2D299-WHITE</v>
      </c>
      <c r="B136" t="str">
        <f t="shared" si="13"/>
        <v>南浦正品仓M</v>
      </c>
      <c r="C136" t="s">
        <v>58</v>
      </c>
      <c r="D136" t="s">
        <v>145</v>
      </c>
      <c r="E136">
        <v>45</v>
      </c>
      <c r="F136">
        <f t="shared" si="14"/>
        <v>45</v>
      </c>
    </row>
    <row r="137" spans="1:6">
      <c r="A137" t="str">
        <f t="shared" si="12"/>
        <v>南浦正品仓XLCCW22-A2D299-WHITE</v>
      </c>
      <c r="B137" t="str">
        <f t="shared" si="13"/>
        <v>南浦正品仓XL</v>
      </c>
      <c r="C137" t="s">
        <v>58</v>
      </c>
      <c r="D137" t="s">
        <v>146</v>
      </c>
      <c r="E137">
        <v>9</v>
      </c>
      <c r="F137">
        <f t="shared" si="14"/>
        <v>9</v>
      </c>
    </row>
    <row r="138" spans="1:6">
      <c r="A138" t="str">
        <f t="shared" si="12"/>
        <v>南浦正品仓LCCW22-A2D299-WHITE</v>
      </c>
      <c r="B138" t="str">
        <f t="shared" si="13"/>
        <v>南浦正品仓L</v>
      </c>
      <c r="C138" t="s">
        <v>58</v>
      </c>
      <c r="D138" t="s">
        <v>147</v>
      </c>
      <c r="E138">
        <v>22</v>
      </c>
      <c r="F138">
        <f t="shared" si="14"/>
        <v>22</v>
      </c>
    </row>
    <row r="139" spans="1:6">
      <c r="A139" t="str">
        <f t="shared" si="12"/>
        <v>武汉仓FCCW22-A2D299-WHITE</v>
      </c>
      <c r="B139" t="str">
        <f t="shared" si="13"/>
        <v>武汉仓F</v>
      </c>
      <c r="C139" t="s">
        <v>58</v>
      </c>
      <c r="D139" t="s">
        <v>148</v>
      </c>
      <c r="F139">
        <f t="shared" si="14"/>
        <v>0</v>
      </c>
    </row>
    <row r="140" spans="1:6">
      <c r="A140" t="str">
        <f t="shared" si="12"/>
        <v>香港仓FCCW22-A2D299-WHITE</v>
      </c>
      <c r="B140" t="str">
        <f t="shared" si="13"/>
        <v>香港仓F</v>
      </c>
      <c r="C140" t="s">
        <v>58</v>
      </c>
      <c r="D140" t="s">
        <v>149</v>
      </c>
      <c r="F140">
        <f t="shared" si="14"/>
        <v>0</v>
      </c>
    </row>
    <row r="141" spans="1:6">
      <c r="A141" t="str">
        <f t="shared" si="12"/>
        <v>南浦正品仓FCCW22-A2D299-WHITE</v>
      </c>
      <c r="B141" t="str">
        <f t="shared" si="13"/>
        <v>南浦正品仓F</v>
      </c>
      <c r="C141" t="s">
        <v>58</v>
      </c>
      <c r="D141" t="s">
        <v>150</v>
      </c>
      <c r="E141">
        <v>0</v>
      </c>
      <c r="F141">
        <f t="shared" si="14"/>
        <v>0</v>
      </c>
    </row>
    <row r="142" spans="1:6">
      <c r="A142" t="str">
        <f t="shared" si="12"/>
        <v>大货样衣仓XSCCW22-A2D299-WHITE</v>
      </c>
      <c r="B142" t="str">
        <f t="shared" si="13"/>
        <v>大货样衣仓XS</v>
      </c>
      <c r="C142" t="s">
        <v>58</v>
      </c>
      <c r="D142" t="s">
        <v>151</v>
      </c>
      <c r="F142">
        <f t="shared" si="14"/>
        <v>0</v>
      </c>
    </row>
    <row r="143" spans="1:6">
      <c r="A143" t="str">
        <f t="shared" si="12"/>
        <v>大货样衣仓SCCW22-A2D299-WHITE</v>
      </c>
      <c r="B143" t="str">
        <f t="shared" si="13"/>
        <v>大货样衣仓S</v>
      </c>
      <c r="C143" t="s">
        <v>58</v>
      </c>
      <c r="D143" t="s">
        <v>152</v>
      </c>
      <c r="E143">
        <v>1</v>
      </c>
      <c r="F143">
        <f t="shared" si="14"/>
        <v>1</v>
      </c>
    </row>
    <row r="144" spans="1:6">
      <c r="A144" t="str">
        <f t="shared" si="12"/>
        <v>大货样衣仓MCCW22-A2D299-WHITE</v>
      </c>
      <c r="B144" t="str">
        <f t="shared" si="13"/>
        <v>大货样衣仓M</v>
      </c>
      <c r="C144" t="s">
        <v>58</v>
      </c>
      <c r="D144" t="s">
        <v>153</v>
      </c>
      <c r="F144">
        <f t="shared" si="14"/>
        <v>0</v>
      </c>
    </row>
    <row r="145" spans="1:6">
      <c r="A145" t="str">
        <f t="shared" si="12"/>
        <v>大货样衣仓LCCW22-A2D299-WHITE</v>
      </c>
      <c r="B145" t="str">
        <f t="shared" si="13"/>
        <v>大货样衣仓L</v>
      </c>
      <c r="C145" t="s">
        <v>58</v>
      </c>
      <c r="D145" t="s">
        <v>154</v>
      </c>
      <c r="F145">
        <f t="shared" si="14"/>
        <v>0</v>
      </c>
    </row>
    <row r="146" spans="1:6">
      <c r="A146" t="str">
        <f t="shared" si="12"/>
        <v>大货样衣仓FCCW22-A2D299-WHITE</v>
      </c>
      <c r="B146" t="str">
        <f t="shared" si="13"/>
        <v>大货样衣仓F</v>
      </c>
      <c r="C146" t="s">
        <v>58</v>
      </c>
      <c r="D146" t="s">
        <v>155</v>
      </c>
      <c r="F146">
        <f t="shared" si="14"/>
        <v>0</v>
      </c>
    </row>
    <row r="147" spans="1:6">
      <c r="A147" t="str">
        <f t="shared" si="12"/>
        <v>大货样衣仓XLCCW22-A2D299-WHITE</v>
      </c>
      <c r="B147" t="str">
        <f t="shared" si="13"/>
        <v>大货样衣仓XL</v>
      </c>
      <c r="C147" t="s">
        <v>58</v>
      </c>
      <c r="D147" t="s">
        <v>156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A3" sqref="A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20.3076923076923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157</v>
      </c>
      <c r="B1" s="4" t="s">
        <v>158</v>
      </c>
      <c r="C1" s="4" t="s">
        <v>159</v>
      </c>
      <c r="D1" s="4" t="s">
        <v>160</v>
      </c>
      <c r="E1" s="4" t="s">
        <v>161</v>
      </c>
      <c r="F1" s="4" t="s">
        <v>79</v>
      </c>
      <c r="G1" s="4" t="s">
        <v>52</v>
      </c>
      <c r="H1" s="4" t="s">
        <v>162</v>
      </c>
      <c r="I1" s="4" t="s">
        <v>163</v>
      </c>
      <c r="J1" s="4" t="s">
        <v>163</v>
      </c>
      <c r="K1" s="4" t="s">
        <v>164</v>
      </c>
      <c r="L1" s="4" t="s">
        <v>165</v>
      </c>
      <c r="M1" s="4" t="s">
        <v>166</v>
      </c>
      <c r="N1" s="4" t="s">
        <v>167</v>
      </c>
      <c r="O1" s="4" t="s">
        <v>168</v>
      </c>
      <c r="P1" s="5" t="s">
        <v>169</v>
      </c>
      <c r="Q1" s="4" t="s">
        <v>56</v>
      </c>
      <c r="R1" s="4" t="s">
        <v>55</v>
      </c>
      <c r="S1" s="4" t="s">
        <v>54</v>
      </c>
      <c r="T1" s="4" t="s">
        <v>57</v>
      </c>
      <c r="U1" s="4" t="s">
        <v>170</v>
      </c>
      <c r="V1" s="9" t="s">
        <v>171</v>
      </c>
      <c r="W1" s="4" t="s">
        <v>80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172</v>
      </c>
      <c r="AE1" s="4" t="s">
        <v>80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173</v>
      </c>
      <c r="AM1" s="4" t="s">
        <v>80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174</v>
      </c>
      <c r="AU1" s="4" t="s">
        <v>80</v>
      </c>
      <c r="AV1" s="5" t="str">
        <f>$BB$2&amp;AV2</f>
        <v>大货样衣仓XS</v>
      </c>
      <c r="AW1" s="5" t="str">
        <f t="shared" ref="AW1:BB1" si="3">$BB$2&amp;AW2</f>
        <v>大货样衣仓S</v>
      </c>
      <c r="AX1" s="5" t="str">
        <f t="shared" si="3"/>
        <v>大货样衣仓M</v>
      </c>
      <c r="AY1" s="5" t="str">
        <f t="shared" si="3"/>
        <v>大货样衣仓L</v>
      </c>
      <c r="AZ1" s="5" t="str">
        <f t="shared" si="3"/>
        <v>大货样衣仓XL</v>
      </c>
      <c r="BA1" s="5" t="str">
        <f t="shared" si="3"/>
        <v>大货样衣仓F</v>
      </c>
      <c r="BB1" s="9" t="s">
        <v>29</v>
      </c>
      <c r="BC1" s="4" t="s">
        <v>80</v>
      </c>
    </row>
    <row r="2" s="2" customFormat="1" ht="42" customHeight="1" spans="1:55">
      <c r="A2" s="10" t="s">
        <v>157</v>
      </c>
      <c r="B2" s="11" t="s">
        <v>158</v>
      </c>
      <c r="C2" s="11" t="s">
        <v>159</v>
      </c>
      <c r="D2" s="11" t="s">
        <v>160</v>
      </c>
      <c r="E2" s="11" t="s">
        <v>161</v>
      </c>
      <c r="F2" s="11" t="s">
        <v>79</v>
      </c>
      <c r="G2" s="11" t="s">
        <v>52</v>
      </c>
      <c r="H2" s="11" t="s">
        <v>162</v>
      </c>
      <c r="I2" s="11" t="s">
        <v>163</v>
      </c>
      <c r="J2" s="11" t="s">
        <v>163</v>
      </c>
      <c r="K2" s="11" t="s">
        <v>164</v>
      </c>
      <c r="L2" s="11" t="s">
        <v>165</v>
      </c>
      <c r="M2" s="11" t="s">
        <v>166</v>
      </c>
      <c r="N2" s="16" t="s">
        <v>167</v>
      </c>
      <c r="O2" s="17" t="s">
        <v>168</v>
      </c>
      <c r="P2" s="18" t="s">
        <v>169</v>
      </c>
      <c r="Q2" s="25" t="s">
        <v>56</v>
      </c>
      <c r="R2" s="25" t="s">
        <v>55</v>
      </c>
      <c r="S2" s="25" t="s">
        <v>54</v>
      </c>
      <c r="T2" s="25" t="s">
        <v>57</v>
      </c>
      <c r="U2" s="25" t="s">
        <v>170</v>
      </c>
      <c r="V2" s="25" t="s">
        <v>171</v>
      </c>
      <c r="W2" s="26" t="s">
        <v>80</v>
      </c>
      <c r="X2" s="27" t="s">
        <v>169</v>
      </c>
      <c r="Y2" s="30" t="s">
        <v>56</v>
      </c>
      <c r="Z2" s="30" t="s">
        <v>55</v>
      </c>
      <c r="AA2" s="30" t="s">
        <v>54</v>
      </c>
      <c r="AB2" s="30" t="s">
        <v>57</v>
      </c>
      <c r="AC2" s="30" t="s">
        <v>170</v>
      </c>
      <c r="AD2" s="30" t="s">
        <v>25</v>
      </c>
      <c r="AE2" s="31" t="s">
        <v>80</v>
      </c>
      <c r="AF2" s="32" t="s">
        <v>169</v>
      </c>
      <c r="AG2" s="34" t="s">
        <v>56</v>
      </c>
      <c r="AH2" s="34" t="s">
        <v>55</v>
      </c>
      <c r="AI2" s="34" t="s">
        <v>54</v>
      </c>
      <c r="AJ2" s="34" t="s">
        <v>57</v>
      </c>
      <c r="AK2" s="34" t="s">
        <v>170</v>
      </c>
      <c r="AL2" s="34" t="s">
        <v>16</v>
      </c>
      <c r="AM2" s="35" t="s">
        <v>80</v>
      </c>
      <c r="AN2" s="36" t="s">
        <v>169</v>
      </c>
      <c r="AO2" s="39" t="s">
        <v>56</v>
      </c>
      <c r="AP2" s="39" t="s">
        <v>55</v>
      </c>
      <c r="AQ2" s="39" t="s">
        <v>54</v>
      </c>
      <c r="AR2" s="39" t="s">
        <v>57</v>
      </c>
      <c r="AS2" s="39" t="s">
        <v>170</v>
      </c>
      <c r="AT2" s="39" t="s">
        <v>27</v>
      </c>
      <c r="AU2" s="40" t="s">
        <v>80</v>
      </c>
      <c r="AV2" s="41" t="s">
        <v>169</v>
      </c>
      <c r="AW2" s="41" t="s">
        <v>56</v>
      </c>
      <c r="AX2" s="41" t="s">
        <v>55</v>
      </c>
      <c r="AY2" s="41" t="s">
        <v>54</v>
      </c>
      <c r="AZ2" s="41" t="s">
        <v>57</v>
      </c>
      <c r="BA2" s="41" t="s">
        <v>170</v>
      </c>
      <c r="BB2" s="41" t="s">
        <v>29</v>
      </c>
      <c r="BC2" s="41" t="s">
        <v>80</v>
      </c>
    </row>
    <row r="3" s="3" customFormat="1" ht="29" customHeight="1" spans="1:55">
      <c r="A3" s="12">
        <v>45346</v>
      </c>
      <c r="B3" s="13"/>
      <c r="C3" s="13" t="s">
        <v>175</v>
      </c>
      <c r="D3" s="13" t="str">
        <f>_xlfn.DISPIMG("ID_A6EFE234D767408D8CB42FE4657DE9F4",1)</f>
        <v>=DISPIMG("ID_A6EFE234D767408D8CB42FE4657DE9F4",1)</v>
      </c>
      <c r="E3" s="13"/>
      <c r="F3" s="13"/>
      <c r="G3" s="13" t="s">
        <v>43</v>
      </c>
      <c r="H3" s="13" t="s">
        <v>176</v>
      </c>
      <c r="I3" s="13" t="s">
        <v>177</v>
      </c>
      <c r="J3" s="13" t="s">
        <v>178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179</v>
      </c>
      <c r="P3" s="21"/>
      <c r="Q3" s="13">
        <v>53</v>
      </c>
      <c r="R3" s="13">
        <v>53</v>
      </c>
      <c r="S3" s="13">
        <v>22</v>
      </c>
      <c r="T3" s="13">
        <v>10</v>
      </c>
      <c r="U3" s="13"/>
      <c r="V3" s="28">
        <v>138</v>
      </c>
      <c r="W3" s="19"/>
      <c r="X3" s="21"/>
      <c r="Y3" s="13">
        <v>2</v>
      </c>
      <c r="Z3" s="13">
        <v>2</v>
      </c>
      <c r="AA3" s="13">
        <v>2</v>
      </c>
      <c r="AB3" s="13">
        <v>1</v>
      </c>
      <c r="AC3" s="13"/>
      <c r="AD3" s="28">
        <v>7</v>
      </c>
      <c r="AE3" s="19"/>
      <c r="AF3" s="21">
        <v>0</v>
      </c>
      <c r="AG3" s="13">
        <v>32</v>
      </c>
      <c r="AH3" s="13">
        <v>31</v>
      </c>
      <c r="AI3" s="13">
        <v>13</v>
      </c>
      <c r="AJ3" s="13">
        <v>6</v>
      </c>
      <c r="AK3" s="13"/>
      <c r="AL3" s="28">
        <v>82</v>
      </c>
      <c r="AM3" s="37"/>
      <c r="AN3" s="21">
        <v>0</v>
      </c>
      <c r="AO3" s="13">
        <v>18</v>
      </c>
      <c r="AP3" s="13">
        <v>20</v>
      </c>
      <c r="AQ3" s="13">
        <v>7</v>
      </c>
      <c r="AR3" s="13">
        <v>3</v>
      </c>
      <c r="AS3" s="13">
        <v>0</v>
      </c>
      <c r="AT3" s="28">
        <v>48</v>
      </c>
      <c r="AU3" s="42"/>
      <c r="AV3" s="21"/>
      <c r="AW3" s="13">
        <v>1</v>
      </c>
      <c r="AX3" s="13"/>
      <c r="AY3" s="13"/>
      <c r="AZ3" s="13"/>
      <c r="BA3" s="13"/>
      <c r="BB3" s="28">
        <v>1</v>
      </c>
      <c r="BC3" s="42" t="s">
        <v>29</v>
      </c>
    </row>
    <row r="4" s="3" customFormat="1" ht="29" customHeight="1" spans="1:55">
      <c r="A4" s="12">
        <v>45346</v>
      </c>
      <c r="B4" s="13"/>
      <c r="C4" s="13" t="s">
        <v>175</v>
      </c>
      <c r="D4" s="13" t="str">
        <f>_xlfn.DISPIMG("ID_8AE6168A245F4B63BC8A59DEB1B1181D",1)</f>
        <v>=DISPIMG("ID_8AE6168A245F4B63BC8A59DEB1B1181D",1)</v>
      </c>
      <c r="E4" s="13"/>
      <c r="F4" s="13"/>
      <c r="G4" s="13" t="s">
        <v>31</v>
      </c>
      <c r="H4" s="13" t="s">
        <v>176</v>
      </c>
      <c r="I4" s="13" t="s">
        <v>177</v>
      </c>
      <c r="J4" s="13" t="s">
        <v>178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179</v>
      </c>
      <c r="P4" s="21"/>
      <c r="Q4" s="13">
        <v>30</v>
      </c>
      <c r="R4" s="13">
        <v>40</v>
      </c>
      <c r="S4" s="13">
        <v>21</v>
      </c>
      <c r="T4" s="13">
        <v>10</v>
      </c>
      <c r="U4" s="13"/>
      <c r="V4" s="28">
        <v>101</v>
      </c>
      <c r="W4" s="19"/>
      <c r="X4" s="21"/>
      <c r="Y4" s="13">
        <v>2</v>
      </c>
      <c r="Z4" s="13">
        <v>2</v>
      </c>
      <c r="AA4" s="13">
        <v>2</v>
      </c>
      <c r="AB4" s="13">
        <v>1</v>
      </c>
      <c r="AC4" s="13"/>
      <c r="AD4" s="28">
        <v>7</v>
      </c>
      <c r="AE4" s="19"/>
      <c r="AF4" s="21">
        <v>0</v>
      </c>
      <c r="AG4" s="13">
        <v>24</v>
      </c>
      <c r="AH4" s="13">
        <v>33</v>
      </c>
      <c r="AI4" s="13">
        <v>17</v>
      </c>
      <c r="AJ4" s="13">
        <v>8</v>
      </c>
      <c r="AK4" s="13"/>
      <c r="AL4" s="28">
        <v>82</v>
      </c>
      <c r="AM4" s="37"/>
      <c r="AN4" s="21">
        <v>0</v>
      </c>
      <c r="AO4" s="13">
        <v>3</v>
      </c>
      <c r="AP4" s="13">
        <v>5</v>
      </c>
      <c r="AQ4" s="13">
        <v>2</v>
      </c>
      <c r="AR4" s="13">
        <v>1</v>
      </c>
      <c r="AS4" s="13">
        <v>0</v>
      </c>
      <c r="AT4" s="28">
        <v>11</v>
      </c>
      <c r="AU4" s="42"/>
      <c r="AV4" s="21"/>
      <c r="AW4" s="13">
        <v>1</v>
      </c>
      <c r="AX4" s="13"/>
      <c r="AY4" s="13"/>
      <c r="AZ4" s="13"/>
      <c r="BA4" s="13"/>
      <c r="BB4" s="28">
        <v>1</v>
      </c>
      <c r="BC4" s="42" t="s">
        <v>29</v>
      </c>
    </row>
    <row r="5" ht="29" customHeight="1" spans="1:55">
      <c r="A5" s="14">
        <v>45346</v>
      </c>
      <c r="B5" s="15"/>
      <c r="C5" s="15" t="s">
        <v>175</v>
      </c>
      <c r="D5" s="15" t="str">
        <f>_xlfn.DISPIMG("ID_431A711F40D847FA93579D635F32ACA0",1)</f>
        <v>=DISPIMG("ID_431A711F40D847FA93579D635F32ACA0",1)</v>
      </c>
      <c r="E5" s="15"/>
      <c r="F5" s="15"/>
      <c r="G5" s="15" t="s">
        <v>17</v>
      </c>
      <c r="H5" s="15" t="s">
        <v>176</v>
      </c>
      <c r="I5" s="15" t="s">
        <v>177</v>
      </c>
      <c r="J5" s="15" t="s">
        <v>178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 t="s">
        <v>179</v>
      </c>
      <c r="P5" s="24"/>
      <c r="Q5" s="15">
        <v>31</v>
      </c>
      <c r="R5" s="15">
        <v>41</v>
      </c>
      <c r="S5" s="15">
        <v>20</v>
      </c>
      <c r="T5" s="15">
        <v>10</v>
      </c>
      <c r="U5" s="15"/>
      <c r="V5" s="29">
        <v>102</v>
      </c>
      <c r="W5" s="22"/>
      <c r="X5" s="24"/>
      <c r="Y5" s="15">
        <v>2</v>
      </c>
      <c r="Z5" s="15">
        <v>2</v>
      </c>
      <c r="AA5" s="15">
        <v>2</v>
      </c>
      <c r="AB5" s="15">
        <v>1</v>
      </c>
      <c r="AC5" s="15"/>
      <c r="AD5" s="29">
        <v>7</v>
      </c>
      <c r="AE5" s="22"/>
      <c r="AF5" s="24">
        <v>0</v>
      </c>
      <c r="AG5" s="15">
        <v>25</v>
      </c>
      <c r="AH5" s="15">
        <v>33</v>
      </c>
      <c r="AI5" s="15">
        <v>16</v>
      </c>
      <c r="AJ5" s="15">
        <v>8</v>
      </c>
      <c r="AK5" s="15"/>
      <c r="AL5" s="29">
        <v>82</v>
      </c>
      <c r="AM5" s="38"/>
      <c r="AN5" s="24">
        <v>0</v>
      </c>
      <c r="AO5" s="15">
        <v>3</v>
      </c>
      <c r="AP5" s="15">
        <v>6</v>
      </c>
      <c r="AQ5" s="15">
        <v>2</v>
      </c>
      <c r="AR5" s="15">
        <v>1</v>
      </c>
      <c r="AS5" s="15">
        <v>0</v>
      </c>
      <c r="AT5" s="29">
        <v>12</v>
      </c>
      <c r="AU5" s="43"/>
      <c r="AV5" s="21"/>
      <c r="AW5" s="13">
        <v>1</v>
      </c>
      <c r="AX5" s="13"/>
      <c r="AY5" s="13"/>
      <c r="AZ5" s="13"/>
      <c r="BA5" s="13"/>
      <c r="BB5" s="28">
        <v>1</v>
      </c>
      <c r="BC5" s="42" t="s">
        <v>29</v>
      </c>
    </row>
    <row r="6" ht="29" customHeight="1" spans="1:55">
      <c r="A6" s="14">
        <v>45346</v>
      </c>
      <c r="B6" s="15"/>
      <c r="C6" s="15" t="s">
        <v>175</v>
      </c>
      <c r="D6" s="15" t="str">
        <f>_xlfn.DISPIMG("ID_B1EC66339E9D43E2BEEF5FE228A1183E",1)</f>
        <v>=DISPIMG("ID_B1EC66339E9D43E2BEEF5FE228A1183E",1)</v>
      </c>
      <c r="E6" s="15"/>
      <c r="F6" s="15"/>
      <c r="G6" s="15" t="s">
        <v>58</v>
      </c>
      <c r="H6" s="15" t="s">
        <v>176</v>
      </c>
      <c r="I6" s="15" t="s">
        <v>177</v>
      </c>
      <c r="J6" s="15" t="s">
        <v>178</v>
      </c>
      <c r="K6" s="15" t="e">
        <v>#N/A</v>
      </c>
      <c r="L6" s="15" t="s">
        <v>180</v>
      </c>
      <c r="M6" s="15" t="s">
        <v>181</v>
      </c>
      <c r="N6" s="22">
        <v>15</v>
      </c>
      <c r="O6" s="23" t="s">
        <v>179</v>
      </c>
      <c r="P6" s="24"/>
      <c r="Q6" s="15">
        <v>59</v>
      </c>
      <c r="R6" s="15">
        <v>79</v>
      </c>
      <c r="S6" s="15">
        <v>40</v>
      </c>
      <c r="T6" s="15">
        <v>20</v>
      </c>
      <c r="U6" s="15"/>
      <c r="V6" s="29">
        <v>198</v>
      </c>
      <c r="W6" s="22"/>
      <c r="X6" s="24"/>
      <c r="Y6" s="15">
        <v>2</v>
      </c>
      <c r="Z6" s="15">
        <v>2</v>
      </c>
      <c r="AA6" s="15">
        <v>2</v>
      </c>
      <c r="AB6" s="15">
        <v>1</v>
      </c>
      <c r="AC6" s="15"/>
      <c r="AD6" s="29">
        <v>7</v>
      </c>
      <c r="AE6" s="22"/>
      <c r="AF6" s="24">
        <v>0</v>
      </c>
      <c r="AG6" s="15">
        <v>24</v>
      </c>
      <c r="AH6" s="15">
        <v>32</v>
      </c>
      <c r="AI6" s="15">
        <v>16</v>
      </c>
      <c r="AJ6" s="15">
        <v>10</v>
      </c>
      <c r="AK6" s="15"/>
      <c r="AL6" s="29">
        <v>82</v>
      </c>
      <c r="AM6" s="38"/>
      <c r="AN6" s="24">
        <v>0</v>
      </c>
      <c r="AO6" s="15">
        <v>32</v>
      </c>
      <c r="AP6" s="15">
        <v>45</v>
      </c>
      <c r="AQ6" s="15">
        <v>22</v>
      </c>
      <c r="AR6" s="15">
        <v>9</v>
      </c>
      <c r="AS6" s="15">
        <v>0</v>
      </c>
      <c r="AT6" s="29">
        <v>108</v>
      </c>
      <c r="AU6" s="43"/>
      <c r="AV6" s="21"/>
      <c r="AW6" s="13">
        <v>1</v>
      </c>
      <c r="AX6" s="13"/>
      <c r="AY6" s="13"/>
      <c r="AZ6" s="13"/>
      <c r="BA6" s="13"/>
      <c r="BB6" s="28">
        <v>1</v>
      </c>
      <c r="BC6" s="42" t="s">
        <v>29</v>
      </c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182</v>
      </c>
    </row>
    <row r="17" spans="1:1">
      <c r="A17" s="1" t="s">
        <v>183</v>
      </c>
    </row>
    <row r="18" spans="1:1">
      <c r="A18" s="1" t="s">
        <v>184</v>
      </c>
    </row>
    <row r="19" spans="1:1">
      <c r="A19" s="1" t="s">
        <v>185</v>
      </c>
    </row>
    <row r="32" spans="1:1">
      <c r="A32" s="1" t="s">
        <v>186</v>
      </c>
    </row>
    <row r="53" spans="1:1">
      <c r="A53" s="1" t="s">
        <v>187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2024-02-24T03:19:08Z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