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装箱指令单批量导入!$A$1:$O$60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65" name="ID_3202D3424E1846E997F5E5261190A776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651978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<sst xmlns="http://schemas.openxmlformats.org/spreadsheetml/2006/main" count="544" uniqueCount="141">
  <si>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</si>
  <si>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</si>
  <si>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</si>
  <si>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</si>
  <si>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</si>
  <si>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</si>
  <si>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</si>
  <si>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</si>
  <si>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</si>
  <si>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</si>
  <si>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</si>
  <si>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</si>
  <si>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</si>
  <si>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</si>
  <si>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</si>
  <si>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RY20240217028</t>
  </si>
  <si>
    <t>香港仓</t>
  </si>
  <si>
    <t>CCW22-H3D365</t>
  </si>
  <si>
    <t>CCW22-H3D365-BLACKL</t>
  </si>
  <si>
    <t>正品</t>
  </si>
  <si>
    <t>2024-02-17</t>
  </si>
  <si>
    <t>香港</t>
  </si>
  <si>
    <t>CCW22-H3D365-BLACKM</t>
  </si>
  <si>
    <t>CCW22-H3D365-BLACKS</t>
  </si>
  <si>
    <t>CCW22-H3D365-BLACKXL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</si>
  <si>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</si>
  <si>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</si>
  <si>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</si>
  <si>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</si>
  <si>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</si>
  <si>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</si>
  <si>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</si>
  <si>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</si>
  <si>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</si>
  <si>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</si>
  <si>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CCW22-H3D365-BLACK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</si>
  <si>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</si>
  <si>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</si>
  <si>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</si>
  <si>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</si>
  <si>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</si>
  <si>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</si>
  <si>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</si>
  <si>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</si>
  <si>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</si>
  <si>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</si>
  <si>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</si>
  <si>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</si>
  <si>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</si>
  <si>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</si>
  <si>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</si>
  <si>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</si>
  <si>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</si>
  <si>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</si>
  <si>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</si>
  <si>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</si>
  <si>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</si>
  <si>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</si>
  <si>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</si>
  <si>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</si>
  <si>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</si>
  <si>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</si>
  <si>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</si>
  <si>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</si>
  <si>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</si>
  <si>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</si>
  <si>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</si>
  <si>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</si>
  <si>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</si>
  <si>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毛织套头衫</t>
  </si>
  <si>
    <t>拔萃</t>
  </si>
  <si>
    <t>400000</t>
  </si>
  <si>
    <t>220</t>
  </si>
  <si>
    <t>9240</t>
  </si>
  <si>
    <t>全时段</t>
  </si>
  <si>
    <t>MO20240103007</t>
  </si>
  <si>
    <t>CHESTER CHARLES</t>
  </si>
  <si>
    <t>翻单3</t>
  </si>
  <si>
    <t>正黑</t>
  </si>
  <si>
    <t>原合同号H2023GC00503</t>
  </si>
  <si>
    <t>钟芩</t>
  </si>
  <si>
    <t>18480</t>
  </si>
  <si>
    <t>13860</t>
  </si>
  <si>
    <t>4620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</si>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</sst>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39.7131597222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3202D3424E1846E997F5E5261190A77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3">
        <s v="货号"/>
        <s v="CCW22-H3D365-BLACK"/>
        <m/>
        <s v="CW501KV0076B0" u="1"/>
        <s v="CW501KW0088W0" u="1"/>
        <s v="C104S-0176-G1WH" u="1"/>
        <s v="C104S-0176-G1BK" u="1"/>
        <s v="C104S-0202-G1BK" u="1"/>
        <s v="C104S-0202-G1W1" u="1"/>
        <s v="CW501KW0110BX" u="1"/>
        <s v="CW502DP0302B0" u="1"/>
        <s v="CW501KT0109W0" u="1"/>
        <s v="CW502DP0303L2" u="1"/>
        <s v="C104S-0226-A1GY" u="1"/>
        <s v="CW501WH0057W0" u="1"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63"/>
        <m/>
      </sharedItems>
    </cacheField>
    <cacheField name="M" numFmtId="0">
      <sharedItems containsBlank="1" containsNumber="1" containsInteger="1" containsMixedTypes="1" count="3">
        <s v="M"/>
        <n v="84"/>
        <m/>
      </sharedItems>
    </cacheField>
    <cacheField name="L" numFmtId="0">
      <sharedItems containsBlank="1" containsNumber="1" containsInteger="1" containsMixedTypes="1" count="3">
        <s v="L"/>
        <n v="42"/>
        <m/>
      </sharedItems>
    </cacheField>
    <cacheField name="XL" numFmtId="0">
      <sharedItems containsBlank="1" containsNumber="1" containsInteger="1" containsMixedTypes="1" count="3">
        <s v="XL"/>
        <n v="21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21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7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3"/>
        <m/>
      </sharedItems>
    </cacheField>
    <cacheField name="香港仓M" numFmtId="0">
      <sharedItems containsBlank="1" containsNumber="1" containsInteger="1" containsMixedTypes="1" count="3">
        <s v="M"/>
        <n v="30"/>
        <m/>
      </sharedItems>
    </cacheField>
    <cacheField name="香港仓L" numFmtId="0">
      <sharedItems containsBlank="1" containsNumber="1" containsInteger="1" containsMixedTypes="1" count="3">
        <s v="L"/>
        <n v="14"/>
        <m/>
      </sharedItems>
    </cacheField>
    <cacheField name="香港仓XL" numFmtId="0">
      <sharedItems containsBlank="1" containsNumber="1" containsInteger="1" containsMixedTypes="1" count="3">
        <s v="XL"/>
        <n v="8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38"/>
        <m/>
      </sharedItems>
    </cacheField>
    <cacheField name="南浦正品仓M" numFmtId="0">
      <sharedItems containsBlank="1" containsNumber="1" containsInteger="1" containsMixedTypes="1" count="3">
        <s v="M"/>
        <n v="52"/>
        <m/>
      </sharedItems>
    </cacheField>
    <cacheField name="南浦正品仓L" numFmtId="0">
      <sharedItems containsBlank="1" containsNumber="1" containsInteger="1" containsMixedTypes="1" count="3">
        <s v="L"/>
        <n v="26"/>
        <m/>
      </sharedItems>
    </cacheField>
    <cacheField name="南浦正品仓XL" numFmtId="0">
      <sharedItems containsBlank="1" containsNumber="1" containsInteger="1" containsMixedTypes="1" count="3">
        <s v="XL"/>
        <n v="1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12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1"/>
    <x v="1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4">
        <item x="2"/>
        <item x="0"/>
        <item m="1" x="92"/>
        <item m="1" x="91"/>
        <item m="1" x="88"/>
        <item m="1" x="89"/>
        <item m="1" x="90"/>
        <item m="1" x="57"/>
        <item m="1" x="5"/>
        <item m="1" x="86"/>
        <item m="1" x="6"/>
        <item m="1" x="87"/>
        <item m="1" x="85"/>
        <item m="1" x="84"/>
        <item m="1" x="82"/>
        <item m="1" x="83"/>
        <item m="1" x="81"/>
        <item m="1" x="80"/>
        <item m="1" x="79"/>
        <item m="1" x="78"/>
        <item m="1" x="77"/>
        <item m="1" x="76"/>
        <item m="1" x="74"/>
        <item m="1" x="75"/>
        <item m="1" x="72"/>
        <item m="1" x="73"/>
        <item m="1" x="71"/>
        <item m="1" x="70"/>
        <item m="1" x="21"/>
        <item m="1" x="69"/>
        <item m="1" x="62"/>
        <item m="1" x="63"/>
        <item m="1" x="64"/>
        <item m="1" x="65"/>
        <item m="1" x="66"/>
        <item m="1" x="67"/>
        <item m="1" x="68"/>
        <item m="1" x="61"/>
        <item m="1" x="60"/>
        <item m="1" x="59"/>
        <item m="1" x="58"/>
        <item m="1" x="55"/>
        <item m="1" x="56"/>
        <item m="1" x="54"/>
        <item m="1" x="50"/>
        <item m="1" x="51"/>
        <item m="1" x="52"/>
        <item m="1" x="53"/>
        <item m="1" x="48"/>
        <item m="1" x="49"/>
        <item m="1" x="45"/>
        <item m="1" x="46"/>
        <item m="1" x="47"/>
        <item m="1" x="44"/>
        <item m="1" x="32"/>
        <item m="1" x="43"/>
        <item m="1" x="42"/>
        <item m="1" x="41"/>
        <item m="1" x="39"/>
        <item m="1" x="40"/>
        <item m="1" x="38"/>
        <item m="1" x="37"/>
        <item m="1" x="36"/>
        <item m="1" x="35"/>
        <item m="1" x="33"/>
        <item m="1" x="34"/>
        <item m="1" x="31"/>
        <item m="1" x="30"/>
        <item m="1" x="29"/>
        <item m="1" x="28"/>
        <item m="1" x="27"/>
        <item m="1" x="25"/>
        <item m="1" x="26"/>
        <item m="1" x="24"/>
        <item m="1" x="23"/>
        <item m="1" x="15"/>
        <item m="1" x="22"/>
        <item m="1" x="19"/>
        <item m="1" x="20"/>
        <item m="1" x="17"/>
        <item m="1" x="18"/>
        <item m="1" x="16"/>
        <item m="1" x="13"/>
        <item m="1" x="14"/>
        <item m="1" x="12"/>
        <item m="1" x="11"/>
        <item m="1" x="10"/>
        <item m="1" x="3"/>
        <item m="1" x="4"/>
        <item m="1" x="7"/>
        <item m="1" x="8"/>
        <item m="1" x="9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6" sqref="E1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14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23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8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26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52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38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12</v>
      </c>
      <c r="F13" t="s">
        <v>19</v>
      </c>
      <c r="H13" t="s">
        <v>20</v>
      </c>
      <c r="I13" t="s">
        <v>28</v>
      </c>
    </row>
  </sheetData>
  <autoFilter ref="A1:O6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RY20240217028</v>
      </c>
      <c r="D4" t="s">
        <v>16</v>
      </c>
      <c r="E4" t="str">
        <f>_xlfn.XLOOKUP(F4,预约送货单!Z:Z,预约送货单!F:F)</f>
        <v>CCW22-H3D365</v>
      </c>
      <c r="F4" t="str">
        <f t="shared" si="0"/>
        <v>CCW22-H3D365-BLACKL</v>
      </c>
      <c r="G4">
        <f>VLOOKUP(D4&amp;B4&amp;A4,分仓ST!A:E,5,0)</f>
        <v>14</v>
      </c>
      <c r="H4" t="str">
        <f>_xlfn.XLOOKUP(E4,预约送货单!F:F,预约送货单!E:E)</f>
        <v>正品</v>
      </c>
      <c r="J4" t="str">
        <f>VLOOKUP(E4,预约送货单!F:N,9,0)</f>
        <v>2024-02-17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RY20240217028</v>
      </c>
      <c r="D5" t="s">
        <v>16</v>
      </c>
      <c r="E5" t="str">
        <f>_xlfn.XLOOKUP(F5,预约送货单!Z:Z,预约送货单!F:F)</f>
        <v>CCW22-H3D365</v>
      </c>
      <c r="F5" t="str">
        <f t="shared" si="0"/>
        <v>CCW22-H3D365-BLACKM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2024-02-17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RY20240217028</v>
      </c>
      <c r="D6" t="s">
        <v>16</v>
      </c>
      <c r="E6" t="str">
        <f>_xlfn.XLOOKUP(F6,预约送货单!Z:Z,预约送货单!F:F)</f>
        <v>CCW22-H3D365</v>
      </c>
      <c r="F6" t="str">
        <f t="shared" si="0"/>
        <v>CCW22-H3D365-BLACKS</v>
      </c>
      <c r="G6">
        <f>VLOOKUP(D6&amp;B6&amp;A6,分仓ST!A:E,5,0)</f>
        <v>23</v>
      </c>
      <c r="H6" t="str">
        <f>_xlfn.XLOOKUP(E6,预约送货单!F:F,预约送货单!E:E)</f>
        <v>正品</v>
      </c>
      <c r="J6" t="str">
        <f>VLOOKUP(E6,预约送货单!F:N,9,0)</f>
        <v>2024-02-17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RY20240217028</v>
      </c>
      <c r="D7" t="s">
        <v>16</v>
      </c>
      <c r="E7" t="str">
        <f>_xlfn.XLOOKUP(F7,预约送货单!Z:Z,预约送货单!F:F)</f>
        <v>CCW22-H3D365</v>
      </c>
      <c r="F7" t="str">
        <f t="shared" si="0"/>
        <v>CCW22-H3D365-BLACKXL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2024-02-17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RY20240217028</v>
      </c>
      <c r="D8" t="s">
        <v>25</v>
      </c>
      <c r="E8" t="str">
        <f>_xlfn.XLOOKUP(F8,预约送货单!Z:Z,预约送货单!F:F)</f>
        <v>CCW22-H3D365</v>
      </c>
      <c r="F8" t="str">
        <f t="shared" si="0"/>
        <v>CCW22-H3D365-BLACKL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2024-02-17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RY20240217028</v>
      </c>
      <c r="D9" t="s">
        <v>25</v>
      </c>
      <c r="E9" t="str">
        <f>_xlfn.XLOOKUP(F9,预约送货单!Z:Z,预约送货单!F:F)</f>
        <v>CCW22-H3D365</v>
      </c>
      <c r="F9" t="str">
        <f t="shared" si="0"/>
        <v>CCW22-H3D365-BLACKM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2024-02-17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RY20240217028</v>
      </c>
      <c r="D10" t="s">
        <v>25</v>
      </c>
      <c r="E10" t="str">
        <f>_xlfn.XLOOKUP(F10,预约送货单!Z:Z,预约送货单!F:F)</f>
        <v>CCW22-H3D365</v>
      </c>
      <c r="F10" t="str">
        <f t="shared" si="0"/>
        <v>CCW22-H3D365-BLACKS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2024-02-17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RY20240217028</v>
      </c>
      <c r="D11" t="s">
        <v>25</v>
      </c>
      <c r="E11" t="str">
        <f>_xlfn.XLOOKUP(F11,预约送货单!Z:Z,预约送货单!F:F)</f>
        <v>CCW22-H3D365</v>
      </c>
      <c r="F11" t="str">
        <f t="shared" si="0"/>
        <v>CCW22-H3D365-BLACKXL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2024-02-17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RY20240217028</v>
      </c>
      <c r="D12" t="s">
        <v>27</v>
      </c>
      <c r="E12" t="str">
        <f>_xlfn.XLOOKUP(F12,预约送货单!Z:Z,预约送货单!F:F)</f>
        <v>CCW22-H3D365</v>
      </c>
      <c r="F12" t="str">
        <f t="shared" si="0"/>
        <v>CCW22-H3D365-BLACKL</v>
      </c>
      <c r="G12">
        <f>VLOOKUP(D12&amp;B12&amp;A12,分仓ST!A:E,5,0)</f>
        <v>26</v>
      </c>
      <c r="H12" t="str">
        <f>_xlfn.XLOOKUP(E12,预约送货单!F:F,预约送货单!E:E)</f>
        <v>正品</v>
      </c>
      <c r="J12" t="str">
        <f>VLOOKUP(E12,预约送货单!F:N,9,0)</f>
        <v>2024-02-17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RY20240217028</v>
      </c>
      <c r="D13" t="s">
        <v>27</v>
      </c>
      <c r="E13" t="str">
        <f>_xlfn.XLOOKUP(F13,预约送货单!Z:Z,预约送货单!F:F)</f>
        <v>CCW22-H3D365</v>
      </c>
      <c r="F13" t="str">
        <f t="shared" si="0"/>
        <v>CCW22-H3D365-BLACKM</v>
      </c>
      <c r="G13">
        <f>VLOOKUP(D13&amp;B13&amp;A13,分仓ST!A:E,5,0)</f>
        <v>52</v>
      </c>
      <c r="H13" t="str">
        <f>_xlfn.XLOOKUP(E13,预约送货单!F:F,预约送货单!E:E)</f>
        <v>正品</v>
      </c>
      <c r="J13" t="str">
        <f>VLOOKUP(E13,预约送货单!F:N,9,0)</f>
        <v>2024-02-17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RY20240217028</v>
      </c>
      <c r="D14" t="s">
        <v>27</v>
      </c>
      <c r="E14" t="str">
        <f>_xlfn.XLOOKUP(F14,预约送货单!Z:Z,预约送货单!F:F)</f>
        <v>CCW22-H3D365</v>
      </c>
      <c r="F14" t="str">
        <f t="shared" si="0"/>
        <v>CCW22-H3D365-BLACKS</v>
      </c>
      <c r="G14">
        <f>VLOOKUP(D14&amp;B14&amp;A14,分仓ST!A:E,5,0)</f>
        <v>38</v>
      </c>
      <c r="H14" t="str">
        <f>_xlfn.XLOOKUP(E14,预约送货单!F:F,预约送货单!E:E)</f>
        <v>正品</v>
      </c>
      <c r="J14" t="str">
        <f>VLOOKUP(E14,预约送货单!F:N,9,0)</f>
        <v>2024-02-17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RY20240217028</v>
      </c>
      <c r="D15" t="s">
        <v>27</v>
      </c>
      <c r="E15" t="str">
        <f>_xlfn.XLOOKUP(F15,预约送货单!Z:Z,预约送货单!F:F)</f>
        <v>CCW22-H3D365</v>
      </c>
      <c r="F15" t="str">
        <f t="shared" si="0"/>
        <v>CCW22-H3D365-BLACKXL</v>
      </c>
      <c r="G15">
        <f>VLOOKUP(D15&amp;B15&amp;A15,分仓ST!A:E,5,0)</f>
        <v>12</v>
      </c>
      <c r="H15" t="str">
        <f>_xlfn.XLOOKUP(E15,预约送货单!F:F,预约送货单!E:E)</f>
        <v>正品</v>
      </c>
      <c r="J15" t="str">
        <f>VLOOKUP(E15,预约送货单!F:N,9,0)</f>
        <v>2024-02-17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B32" s="4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B33" s="4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B34" s="4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B36" s="4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1:11">
      <c r="A37" s="13"/>
      <c r="B37" s="4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1:11">
      <c r="A38" s="13"/>
      <c r="B38" s="4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L8" sqref="L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42</v>
      </c>
      <c r="B2" s="46">
        <f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42</v>
      </c>
      <c r="L2" s="44" t="s">
        <v>73</v>
      </c>
      <c r="M2" s="44">
        <v>0</v>
      </c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C2" s="44" t="s">
        <v>79</v>
      </c>
      <c r="AD2" s="44" t="s">
        <v>80</v>
      </c>
      <c r="AE2" s="44" t="s">
        <v>80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84</v>
      </c>
      <c r="B3" s="46">
        <f>A3-K3</f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84</v>
      </c>
      <c r="L3" s="44" t="s">
        <v>81</v>
      </c>
      <c r="M3" s="44">
        <v>0</v>
      </c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C3" s="44" t="s">
        <v>79</v>
      </c>
      <c r="AD3" s="44" t="s">
        <v>80</v>
      </c>
      <c r="AE3" s="44" t="s">
        <v>80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63</v>
      </c>
      <c r="B4" s="46">
        <f>A4-K4</f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63</v>
      </c>
      <c r="L4" s="44" t="s">
        <v>82</v>
      </c>
      <c r="M4" s="44">
        <v>0</v>
      </c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C4" s="44" t="s">
        <v>79</v>
      </c>
      <c r="AD4" s="44" t="s">
        <v>80</v>
      </c>
      <c r="AE4" s="44" t="s">
        <v>80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21</v>
      </c>
      <c r="B5" s="46">
        <f>A5-K5</f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21</v>
      </c>
      <c r="L5" s="44" t="s">
        <v>83</v>
      </c>
      <c r="M5" s="44">
        <v>0</v>
      </c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C5" s="44" t="s">
        <v>79</v>
      </c>
      <c r="AD5" s="44" t="s">
        <v>80</v>
      </c>
      <c r="AE5" s="44" t="s">
        <v>80</v>
      </c>
      <c r="AF5" s="44" t="s">
        <v>20</v>
      </c>
      <c r="AI5" s="44" t="s">
        <v>20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>A6-K6</f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>A7-K7</f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>A8-K8</f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>A9-K9</f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>A10-K10</f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>A11-K11</f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>A12-K12</f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>A13-K13</f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>A15-K15</f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>A16-K16</f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>A17-K17</f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>A18-K18</f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>A19-K19</f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>A20-K20</f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>A21-K21</f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>A22-K22</f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>A23-K23</f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>A24-K24</f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>A25-K25</f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>A26-K26</f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>A27-K27</f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>A28-K28</f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  <row r="29" spans="1:35">
      <c r="A29" s="46">
        <f>SUMIFS(装箱指令单批量导入!E:E,装箱指令单批量导入!D:D,Z29,装箱指令单批量导入!A:A,D29)</f>
        <v>0</v>
      </c>
      <c r="B29" s="46">
        <f>A29-K29</f>
        <v>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</row>
    <row r="30" spans="1:35">
      <c r="A30" s="46">
        <f>SUMIFS(装箱指令单批量导入!E:E,装箱指令单批量导入!D:D,Z30,装箱指令单批量导入!A:A,D30)</f>
        <v>0</v>
      </c>
      <c r="B30" s="46">
        <f>A30-K30</f>
        <v>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</row>
    <row r="31" spans="1:35">
      <c r="A31" s="46">
        <f>SUMIFS(装箱指令单批量导入!E:E,装箱指令单批量导入!D:D,Z31,装箱指令单批量导入!A:A,D31)</f>
        <v>0</v>
      </c>
      <c r="B31" s="46">
        <f>A31-K31</f>
        <v>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</row>
    <row r="32" spans="1:35">
      <c r="A32" s="46">
        <f>SUMIFS(装箱指令单批量导入!E:E,装箱指令单批量导入!D:D,Z32,装箱指令单批量导入!A:A,D32)</f>
        <v>0</v>
      </c>
      <c r="B32" s="46">
        <f>A32-K32</f>
        <v>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</row>
    <row r="33" spans="1:35">
      <c r="A33" s="46">
        <f>SUMIFS(装箱指令单批量导入!E:E,装箱指令单批量导入!D:D,Z33,装箱指令单批量导入!A:A,D33)</f>
        <v>0</v>
      </c>
      <c r="B33" s="46">
        <f>A33-K33</f>
        <v>0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>
      <c r="A34" s="46">
        <f>SUMIFS(装箱指令单批量导入!E:E,装箱指令单批量导入!D:D,Z34,装箱指令单批量导入!A:A,D34)</f>
        <v>0</v>
      </c>
      <c r="B34" s="46">
        <f>A34-K34</f>
        <v>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5">
      <c r="A35" s="46">
        <f>SUMIFS(装箱指令单批量导入!E:E,装箱指令单批量导入!D:D,Z35,装箱指令单批量导入!A:A,D35)</f>
        <v>0</v>
      </c>
      <c r="B35" s="46">
        <f>A35-K35</f>
        <v>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>
      <c r="A36" s="46">
        <f>SUMIFS(装箱指令单批量导入!E:E,装箱指令单批量导入!D:D,Z36,装箱指令单批量导入!A:A,D36)</f>
        <v>0</v>
      </c>
      <c r="B36" s="46">
        <f>A36-K36</f>
        <v>0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>
      <c r="A37" s="46">
        <f>SUMIFS(装箱指令单批量导入!E:E,装箱指令单批量导入!D:D,Z37,装箱指令单批量导入!A:A,D37)</f>
        <v>0</v>
      </c>
      <c r="B37" s="46">
        <f>A37-K37</f>
        <v>0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>
      <c r="A38" s="46">
        <f>SUMIFS(装箱指令单批量导入!E:E,装箱指令单批量导入!D:D,Z38,装箱指令单批量导入!A:A,D38)</f>
        <v>0</v>
      </c>
      <c r="B38" s="46">
        <f>A38-K38</f>
        <v>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>
      <c r="A39" s="46">
        <f>SUMIFS(装箱指令单批量导入!E:E,装箱指令单批量导入!D:D,Z39,装箱指令单批量导入!A:A,D39)</f>
        <v>0</v>
      </c>
      <c r="B39" s="46">
        <f>A39-K39</f>
        <v>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>
      <c r="A40" s="46">
        <f>SUMIFS(装箱指令单批量导入!E:E,装箱指令单批量导入!D:D,Z40,装箱指令单批量导入!A:A,D40)</f>
        <v>0</v>
      </c>
      <c r="B40" s="46">
        <f>A40-K40</f>
        <v>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>
      <c r="A41" s="46">
        <f>SUMIFS(装箱指令单批量导入!E:E,装箱指令单批量导入!D:D,Z41,装箱指令单批量导入!A:A,D41)</f>
        <v>0</v>
      </c>
      <c r="B41" s="46">
        <f>A41-K41</f>
        <v>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>
      <c r="A42" s="46">
        <f>SUMIFS(装箱指令单批量导入!E:E,装箱指令单批量导入!D:D,Z42,装箱指令单批量导入!A:A,D42)</f>
        <v>0</v>
      </c>
      <c r="B42" s="46">
        <f>A42-K42</f>
        <v>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5">
      <c r="A43" s="46">
        <f>SUMIFS(装箱指令单批量导入!E:E,装箱指令单批量导入!D:D,Z43,装箱指令单批量导入!A:A,D43)</f>
        <v>0</v>
      </c>
      <c r="B43" s="46">
        <f>A43-K43</f>
        <v>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1:35">
      <c r="A44" s="46">
        <f>SUMIFS(装箱指令单批量导入!E:E,装箱指令单批量导入!D:D,Z44,装箱指令单批量导入!A:A,D44)</f>
        <v>0</v>
      </c>
      <c r="B44" s="46">
        <f>A44-K44</f>
        <v>0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1:35">
      <c r="A45" s="46">
        <f>SUMIFS(装箱指令单批量导入!E:E,装箱指令单批量导入!D:D,Z45,装箱指令单批量导入!A:A,D45)</f>
        <v>0</v>
      </c>
      <c r="B45" s="46">
        <f>A45-K45</f>
        <v>0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>
      <c r="A46" s="46">
        <f>SUMIFS(装箱指令单批量导入!E:E,装箱指令单批量导入!D:D,Z46,装箱指令单批量导入!A:A,D46)</f>
        <v>0</v>
      </c>
      <c r="B46" s="46">
        <f>A46-K46</f>
        <v>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</row>
    <row r="47" spans="1:35">
      <c r="A47" s="46">
        <f>SUMIFS(装箱指令单批量导入!E:E,装箱指令单批量导入!D:D,Z47,装箱指令单批量导入!A:A,D47)</f>
        <v>0</v>
      </c>
      <c r="B47" s="46">
        <f>A47-K47</f>
        <v>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1:35">
      <c r="A48" s="46">
        <f>SUMIFS(装箱指令单批量导入!E:E,装箱指令单批量导入!D:D,Z48,装箱指令单批量导入!A:A,D48)</f>
        <v>0</v>
      </c>
      <c r="B48" s="46">
        <f>A48-K48</f>
        <v>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</row>
    <row r="49" spans="1:35">
      <c r="A49" s="46">
        <f>SUMIFS(装箱指令单批量导入!E:E,装箱指令单批量导入!D:D,Z49,装箱指令单批量导入!A:A,D49)</f>
        <v>0</v>
      </c>
      <c r="B49" s="46">
        <f>A49-K49</f>
        <v>0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</row>
    <row r="50" spans="1:35">
      <c r="A50" s="46">
        <f>SUMIFS(装箱指令单批量导入!E:E,装箱指令单批量导入!D:D,Z50,装箱指令单批量导入!A:A,D50)</f>
        <v>0</v>
      </c>
      <c r="B50" s="46">
        <f>A50-K50</f>
        <v>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</row>
    <row r="51" spans="1:35">
      <c r="A51" s="46">
        <f>SUMIFS(装箱指令单批量导入!E:E,装箱指令单批量导入!D:D,Z51,装箱指令单批量导入!A:A,D51)</f>
        <v>0</v>
      </c>
      <c r="B51" s="46">
        <f>A51-K51</f>
        <v>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33</v>
      </c>
      <c r="D3" t="s">
        <v>86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88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89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90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91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92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93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94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95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96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97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98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99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100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101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102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103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104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105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106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107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108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109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110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111</v>
      </c>
      <c r="E51">
        <v>0</v>
      </c>
      <c r="F51">
        <f t="shared" si="5"/>
        <v>0</v>
      </c>
    </row>
    <row r="52" spans="1:6">
      <c r="A52" t="str">
        <f t="shared" si="3"/>
        <v>武汉仓XSCCW22-H3D365-BLACK</v>
      </c>
      <c r="B52" t="str">
        <f t="shared" si="4"/>
        <v>武汉仓XS</v>
      </c>
      <c r="C52" t="s">
        <v>35</v>
      </c>
      <c r="D52" t="s">
        <v>88</v>
      </c>
      <c r="E52">
        <v>0</v>
      </c>
      <c r="F52">
        <f t="shared" si="5"/>
        <v>0</v>
      </c>
    </row>
    <row r="53" spans="1:6">
      <c r="A53" t="str">
        <f t="shared" si="3"/>
        <v>武汉仓SCCW22-H3D365-BLACK</v>
      </c>
      <c r="B53" t="str">
        <f t="shared" si="4"/>
        <v>武汉仓S</v>
      </c>
      <c r="C53" t="s">
        <v>35</v>
      </c>
      <c r="D53" t="s">
        <v>89</v>
      </c>
      <c r="E53">
        <v>2</v>
      </c>
      <c r="F53">
        <f t="shared" si="5"/>
        <v>2</v>
      </c>
    </row>
    <row r="54" spans="1:6">
      <c r="A54" t="str">
        <f t="shared" si="3"/>
        <v>武汉仓MCCW22-H3D365-BLACK</v>
      </c>
      <c r="B54" t="str">
        <f t="shared" si="4"/>
        <v>武汉仓M</v>
      </c>
      <c r="C54" t="s">
        <v>35</v>
      </c>
      <c r="D54" t="s">
        <v>90</v>
      </c>
      <c r="E54">
        <v>2</v>
      </c>
      <c r="F54">
        <f t="shared" si="5"/>
        <v>2</v>
      </c>
    </row>
    <row r="55" spans="1:6">
      <c r="A55" t="str">
        <f t="shared" si="3"/>
        <v>武汉仓XLCCW22-H3D365-BLACK</v>
      </c>
      <c r="B55" t="str">
        <f t="shared" si="4"/>
        <v>武汉仓XL</v>
      </c>
      <c r="C55" t="s">
        <v>35</v>
      </c>
      <c r="D55" t="s">
        <v>91</v>
      </c>
      <c r="E55">
        <v>1</v>
      </c>
      <c r="F55">
        <f t="shared" si="5"/>
        <v>1</v>
      </c>
    </row>
    <row r="56" spans="1:6">
      <c r="A56" t="str">
        <f t="shared" si="3"/>
        <v>武汉仓LCCW22-H3D365-BLACK</v>
      </c>
      <c r="B56" t="str">
        <f t="shared" si="4"/>
        <v>武汉仓L</v>
      </c>
      <c r="C56" t="s">
        <v>35</v>
      </c>
      <c r="D56" t="s">
        <v>92</v>
      </c>
      <c r="E56">
        <v>2</v>
      </c>
      <c r="F56">
        <f t="shared" si="5"/>
        <v>2</v>
      </c>
    </row>
    <row r="57" spans="1:6">
      <c r="A57" t="str">
        <f t="shared" si="3"/>
        <v>香港仓XSCCW22-H3D365-BLACK</v>
      </c>
      <c r="B57" t="str">
        <f t="shared" si="4"/>
        <v>香港仓XS</v>
      </c>
      <c r="C57" t="s">
        <v>35</v>
      </c>
      <c r="D57" t="s">
        <v>93</v>
      </c>
      <c r="E57">
        <v>0</v>
      </c>
      <c r="F57">
        <f t="shared" si="5"/>
        <v>0</v>
      </c>
    </row>
    <row r="58" spans="1:6">
      <c r="A58" t="str">
        <f t="shared" si="3"/>
        <v>香港仓SCCW22-H3D365-BLACK</v>
      </c>
      <c r="B58" t="str">
        <f t="shared" si="4"/>
        <v>香港仓S</v>
      </c>
      <c r="C58" t="s">
        <v>35</v>
      </c>
      <c r="D58" t="s">
        <v>94</v>
      </c>
      <c r="E58">
        <v>23</v>
      </c>
      <c r="F58">
        <f t="shared" si="5"/>
        <v>23</v>
      </c>
    </row>
    <row r="59" spans="1:6">
      <c r="A59" t="str">
        <f t="shared" si="3"/>
        <v>香港仓LCCW22-H3D365-BLACK</v>
      </c>
      <c r="B59" t="str">
        <f t="shared" si="4"/>
        <v>香港仓L</v>
      </c>
      <c r="C59" t="s">
        <v>35</v>
      </c>
      <c r="D59" t="s">
        <v>95</v>
      </c>
      <c r="E59">
        <v>14</v>
      </c>
      <c r="F59">
        <f t="shared" si="5"/>
        <v>14</v>
      </c>
    </row>
    <row r="60" spans="1:6">
      <c r="A60" t="str">
        <f t="shared" si="3"/>
        <v>香港仓MCCW22-H3D365-BLACK</v>
      </c>
      <c r="B60" t="str">
        <f t="shared" si="4"/>
        <v>香港仓M</v>
      </c>
      <c r="C60" t="s">
        <v>35</v>
      </c>
      <c r="D60" t="s">
        <v>96</v>
      </c>
      <c r="E60">
        <v>30</v>
      </c>
      <c r="F60">
        <f t="shared" si="5"/>
        <v>30</v>
      </c>
    </row>
    <row r="61" spans="1:6">
      <c r="A61" t="str">
        <f t="shared" si="3"/>
        <v>香港仓XLCCW22-H3D365-BLACK</v>
      </c>
      <c r="B61" t="str">
        <f t="shared" si="4"/>
        <v>香港仓XL</v>
      </c>
      <c r="C61" t="s">
        <v>35</v>
      </c>
      <c r="D61" t="s">
        <v>97</v>
      </c>
      <c r="E61">
        <v>8</v>
      </c>
      <c r="F61">
        <f t="shared" si="5"/>
        <v>8</v>
      </c>
    </row>
    <row r="62" spans="1:6">
      <c r="A62" t="str">
        <f t="shared" si="3"/>
        <v>南浦拍照样衣仓XSCCW22-H3D365-BLACK</v>
      </c>
      <c r="B62" t="str">
        <f t="shared" si="4"/>
        <v>南浦拍照样衣仓XS</v>
      </c>
      <c r="C62" t="s">
        <v>35</v>
      </c>
      <c r="D62" t="s">
        <v>98</v>
      </c>
      <c r="F62">
        <f t="shared" si="5"/>
        <v>0</v>
      </c>
    </row>
    <row r="63" spans="1:6">
      <c r="A63" t="str">
        <f t="shared" si="3"/>
        <v>南浦拍照样衣仓SCCW22-H3D365-BLACK</v>
      </c>
      <c r="B63" t="str">
        <f t="shared" si="4"/>
        <v>南浦拍照样衣仓S</v>
      </c>
      <c r="C63" t="s">
        <v>35</v>
      </c>
      <c r="D63" t="s">
        <v>99</v>
      </c>
      <c r="F63">
        <f t="shared" si="5"/>
        <v>0</v>
      </c>
    </row>
    <row r="64" spans="1:6">
      <c r="A64" t="str">
        <f t="shared" si="3"/>
        <v>南浦拍照样衣仓MCCW22-H3D365-BLACK</v>
      </c>
      <c r="B64" t="str">
        <f t="shared" si="4"/>
        <v>南浦拍照样衣仓M</v>
      </c>
      <c r="C64" t="s">
        <v>35</v>
      </c>
      <c r="D64" t="s">
        <v>100</v>
      </c>
      <c r="F64">
        <f t="shared" si="5"/>
        <v>0</v>
      </c>
    </row>
    <row r="65" spans="1:6">
      <c r="A65" t="str">
        <f t="shared" si="3"/>
        <v>南浦拍照样衣仓LCCW22-H3D365-BLACK</v>
      </c>
      <c r="B65" t="str">
        <f t="shared" si="4"/>
        <v>南浦拍照样衣仓L</v>
      </c>
      <c r="C65" t="s">
        <v>35</v>
      </c>
      <c r="D65" t="s">
        <v>101</v>
      </c>
      <c r="F65">
        <f t="shared" si="5"/>
        <v>0</v>
      </c>
    </row>
    <row r="66" spans="1:6">
      <c r="A66" t="str">
        <f t="shared" si="3"/>
        <v>南浦拍照样衣仓XLCCW22-H3D365-BLACK</v>
      </c>
      <c r="B66" t="str">
        <f t="shared" si="4"/>
        <v>南浦拍照样衣仓XL</v>
      </c>
      <c r="C66" t="s">
        <v>35</v>
      </c>
      <c r="D66" t="s">
        <v>102</v>
      </c>
      <c r="F66">
        <f t="shared" si="5"/>
        <v>0</v>
      </c>
    </row>
    <row r="67" spans="1:6">
      <c r="A67" t="str">
        <f t="shared" si="3"/>
        <v>南浦拍照样衣仓FCCW22-H3D365-BLACK</v>
      </c>
      <c r="B67" t="str">
        <f t="shared" si="4"/>
        <v>南浦拍照样衣仓F</v>
      </c>
      <c r="C67" t="s">
        <v>35</v>
      </c>
      <c r="D67" t="s">
        <v>103</v>
      </c>
      <c r="F67">
        <f t="shared" si="5"/>
        <v>0</v>
      </c>
    </row>
    <row r="68" spans="1:6">
      <c r="A68" t="str">
        <f t="shared" si="3"/>
        <v>南浦正品仓SCCW22-H3D365-BLACK</v>
      </c>
      <c r="B68" t="str">
        <f t="shared" si="4"/>
        <v>南浦正品仓S</v>
      </c>
      <c r="C68" t="s">
        <v>35</v>
      </c>
      <c r="D68" t="s">
        <v>104</v>
      </c>
      <c r="E68">
        <v>38</v>
      </c>
      <c r="F68">
        <f t="shared" si="5"/>
        <v>38</v>
      </c>
    </row>
    <row r="69" spans="1:6">
      <c r="A69" t="str">
        <f t="shared" ref="A69:A100" si="6">B69&amp;C69</f>
        <v>南浦正品仓XSCCW22-H3D365-BLACK</v>
      </c>
      <c r="B69" t="str">
        <f t="shared" ref="B69:B100" si="7">RIGHT(D69,LEN(D69)-FIND(":",D69,1))</f>
        <v>南浦正品仓XS</v>
      </c>
      <c r="C69" t="s">
        <v>35</v>
      </c>
      <c r="D69" t="s">
        <v>105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南浦正品仓MCCW22-H3D365-BLACK</v>
      </c>
      <c r="B70" t="str">
        <f t="shared" si="7"/>
        <v>南浦正品仓M</v>
      </c>
      <c r="C70" t="s">
        <v>35</v>
      </c>
      <c r="D70" t="s">
        <v>106</v>
      </c>
      <c r="E70">
        <v>52</v>
      </c>
      <c r="F70">
        <f t="shared" si="8"/>
        <v>52</v>
      </c>
    </row>
    <row r="71" spans="1:6">
      <c r="A71" t="str">
        <f t="shared" si="6"/>
        <v>南浦正品仓XLCCW22-H3D365-BLACK</v>
      </c>
      <c r="B71" t="str">
        <f t="shared" si="7"/>
        <v>南浦正品仓XL</v>
      </c>
      <c r="C71" t="s">
        <v>35</v>
      </c>
      <c r="D71" t="s">
        <v>107</v>
      </c>
      <c r="E71">
        <v>12</v>
      </c>
      <c r="F71">
        <f t="shared" si="8"/>
        <v>12</v>
      </c>
    </row>
    <row r="72" spans="1:6">
      <c r="A72" t="str">
        <f t="shared" si="6"/>
        <v>南浦正品仓LCCW22-H3D365-BLACK</v>
      </c>
      <c r="B72" t="str">
        <f t="shared" si="7"/>
        <v>南浦正品仓L</v>
      </c>
      <c r="C72" t="s">
        <v>35</v>
      </c>
      <c r="D72" t="s">
        <v>108</v>
      </c>
      <c r="E72">
        <v>26</v>
      </c>
      <c r="F72">
        <f t="shared" si="8"/>
        <v>26</v>
      </c>
    </row>
    <row r="73" spans="1:6">
      <c r="A73" t="str">
        <f t="shared" si="6"/>
        <v>武汉仓FCCW22-H3D365-BLACK</v>
      </c>
      <c r="B73" t="str">
        <f t="shared" si="7"/>
        <v>武汉仓F</v>
      </c>
      <c r="C73" t="s">
        <v>35</v>
      </c>
      <c r="D73" t="s">
        <v>109</v>
      </c>
      <c r="F73">
        <f t="shared" si="8"/>
        <v>0</v>
      </c>
    </row>
    <row r="74" spans="1:6">
      <c r="A74" t="str">
        <f t="shared" si="6"/>
        <v>香港仓FCCW22-H3D365-BLACK</v>
      </c>
      <c r="B74" t="str">
        <f t="shared" si="7"/>
        <v>香港仓F</v>
      </c>
      <c r="C74" t="s">
        <v>35</v>
      </c>
      <c r="D74" t="s">
        <v>110</v>
      </c>
      <c r="F74">
        <f t="shared" si="8"/>
        <v>0</v>
      </c>
    </row>
    <row r="75" spans="1:6">
      <c r="A75" t="str">
        <f t="shared" si="6"/>
        <v>南浦正品仓FCCW22-H3D365-BLACK</v>
      </c>
      <c r="B75" t="str">
        <f t="shared" si="7"/>
        <v>南浦正品仓F</v>
      </c>
      <c r="C75" t="s">
        <v>35</v>
      </c>
      <c r="D75" t="s">
        <v>111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112</v>
      </c>
      <c r="B1" s="4" t="s">
        <v>113</v>
      </c>
      <c r="C1" s="4" t="s">
        <v>114</v>
      </c>
      <c r="D1" s="4" t="s">
        <v>115</v>
      </c>
      <c r="E1" s="4" t="s">
        <v>116</v>
      </c>
      <c r="F1" s="4" t="s">
        <v>60</v>
      </c>
      <c r="G1" s="4" t="s">
        <v>33</v>
      </c>
      <c r="H1" s="4" t="s">
        <v>117</v>
      </c>
      <c r="I1" s="4" t="s">
        <v>118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5" t="s">
        <v>124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125</v>
      </c>
      <c r="V1" s="9" t="s">
        <v>126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127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128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129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130</v>
      </c>
      <c r="BC1" s="4" t="s">
        <v>61</v>
      </c>
    </row>
    <row r="2" s="2" customFormat="1" ht="42" customHeight="1" spans="1:55">
      <c r="A2" s="10" t="s">
        <v>112</v>
      </c>
      <c r="B2" s="11" t="s">
        <v>113</v>
      </c>
      <c r="C2" s="11" t="s">
        <v>114</v>
      </c>
      <c r="D2" s="11" t="s">
        <v>115</v>
      </c>
      <c r="E2" s="11" t="s">
        <v>116</v>
      </c>
      <c r="F2" s="11" t="s">
        <v>60</v>
      </c>
      <c r="G2" s="11" t="s">
        <v>33</v>
      </c>
      <c r="H2" s="11" t="s">
        <v>117</v>
      </c>
      <c r="I2" s="11" t="s">
        <v>118</v>
      </c>
      <c r="J2" s="11" t="s">
        <v>118</v>
      </c>
      <c r="K2" s="11" t="s">
        <v>119</v>
      </c>
      <c r="L2" s="11" t="s">
        <v>120</v>
      </c>
      <c r="M2" s="11" t="s">
        <v>121</v>
      </c>
      <c r="N2" s="16" t="s">
        <v>122</v>
      </c>
      <c r="O2" s="17" t="s">
        <v>123</v>
      </c>
      <c r="P2" s="18" t="s">
        <v>124</v>
      </c>
      <c r="Q2" s="25" t="s">
        <v>38</v>
      </c>
      <c r="R2" s="25" t="s">
        <v>37</v>
      </c>
      <c r="S2" s="25" t="s">
        <v>36</v>
      </c>
      <c r="T2" s="25" t="s">
        <v>39</v>
      </c>
      <c r="U2" s="25" t="s">
        <v>125</v>
      </c>
      <c r="V2" s="25" t="s">
        <v>126</v>
      </c>
      <c r="W2" s="26" t="s">
        <v>61</v>
      </c>
      <c r="X2" s="27" t="s">
        <v>124</v>
      </c>
      <c r="Y2" s="30" t="s">
        <v>38</v>
      </c>
      <c r="Z2" s="30" t="s">
        <v>37</v>
      </c>
      <c r="AA2" s="30" t="s">
        <v>36</v>
      </c>
      <c r="AB2" s="30" t="s">
        <v>39</v>
      </c>
      <c r="AC2" s="30" t="s">
        <v>125</v>
      </c>
      <c r="AD2" s="30" t="s">
        <v>25</v>
      </c>
      <c r="AE2" s="31" t="s">
        <v>61</v>
      </c>
      <c r="AF2" s="32" t="s">
        <v>124</v>
      </c>
      <c r="AG2" s="34" t="s">
        <v>38</v>
      </c>
      <c r="AH2" s="34" t="s">
        <v>37</v>
      </c>
      <c r="AI2" s="34" t="s">
        <v>36</v>
      </c>
      <c r="AJ2" s="34" t="s">
        <v>39</v>
      </c>
      <c r="AK2" s="34" t="s">
        <v>125</v>
      </c>
      <c r="AL2" s="34" t="s">
        <v>16</v>
      </c>
      <c r="AM2" s="35" t="s">
        <v>61</v>
      </c>
      <c r="AN2" s="36" t="s">
        <v>124</v>
      </c>
      <c r="AO2" s="39" t="s">
        <v>38</v>
      </c>
      <c r="AP2" s="39" t="s">
        <v>37</v>
      </c>
      <c r="AQ2" s="39" t="s">
        <v>36</v>
      </c>
      <c r="AR2" s="39" t="s">
        <v>39</v>
      </c>
      <c r="AS2" s="39" t="s">
        <v>125</v>
      </c>
      <c r="AT2" s="39" t="s">
        <v>27</v>
      </c>
      <c r="AU2" s="40" t="s">
        <v>61</v>
      </c>
      <c r="AV2" s="41" t="s">
        <v>124</v>
      </c>
      <c r="AW2" s="41" t="s">
        <v>38</v>
      </c>
      <c r="AX2" s="41" t="s">
        <v>37</v>
      </c>
      <c r="AY2" s="41" t="s">
        <v>36</v>
      </c>
      <c r="AZ2" s="41" t="s">
        <v>39</v>
      </c>
      <c r="BA2" s="41" t="s">
        <v>125</v>
      </c>
      <c r="BB2" s="41" t="s">
        <v>130</v>
      </c>
      <c r="BC2" s="41" t="s">
        <v>61</v>
      </c>
    </row>
    <row r="3" s="3" customFormat="1" ht="29" customHeight="1" spans="1:55">
      <c r="A3" s="12">
        <v>45316</v>
      </c>
      <c r="B3" s="13"/>
      <c r="C3" s="13" t="s">
        <v>131</v>
      </c>
      <c r="D3" s="13" t="str">
        <f>_xlfn.DISPIMG("ID_3202D3424E1846E997F5E5261190A776",1)</f>
        <v>=DISPIMG("ID_3202D3424E1846E997F5E5261190A776",1)</v>
      </c>
      <c r="E3" s="13"/>
      <c r="F3" s="13"/>
      <c r="G3" s="13" t="s">
        <v>35</v>
      </c>
      <c r="H3" s="13" t="s">
        <v>132</v>
      </c>
      <c r="I3" s="13" t="s">
        <v>133</v>
      </c>
      <c r="J3" s="13" t="s">
        <v>134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21"/>
      <c r="Q3" s="13">
        <v>63</v>
      </c>
      <c r="R3" s="13">
        <v>84</v>
      </c>
      <c r="S3" s="13">
        <v>42</v>
      </c>
      <c r="T3" s="13">
        <v>21</v>
      </c>
      <c r="U3" s="13"/>
      <c r="V3" s="28">
        <v>210</v>
      </c>
      <c r="W3" s="19"/>
      <c r="X3" s="21">
        <v>0</v>
      </c>
      <c r="Y3" s="13">
        <v>2</v>
      </c>
      <c r="Z3" s="13">
        <v>2</v>
      </c>
      <c r="AA3" s="13">
        <v>2</v>
      </c>
      <c r="AB3" s="13">
        <v>1</v>
      </c>
      <c r="AC3" s="13"/>
      <c r="AD3" s="28">
        <v>7</v>
      </c>
      <c r="AE3" s="19"/>
      <c r="AF3" s="21">
        <v>0</v>
      </c>
      <c r="AG3" s="13">
        <v>23</v>
      </c>
      <c r="AH3" s="13">
        <v>30</v>
      </c>
      <c r="AI3" s="13">
        <v>14</v>
      </c>
      <c r="AJ3" s="13">
        <v>8</v>
      </c>
      <c r="AK3" s="13"/>
      <c r="AL3" s="28">
        <v>75</v>
      </c>
      <c r="AM3" s="37"/>
      <c r="AN3" s="21">
        <v>0</v>
      </c>
      <c r="AO3" s="13">
        <v>38</v>
      </c>
      <c r="AP3" s="13">
        <v>52</v>
      </c>
      <c r="AQ3" s="13">
        <v>26</v>
      </c>
      <c r="AR3" s="13">
        <v>12</v>
      </c>
      <c r="AS3" s="13">
        <v>0</v>
      </c>
      <c r="AT3" s="28">
        <v>128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135</v>
      </c>
    </row>
    <row r="17" spans="1:1">
      <c r="A17" s="1" t="s">
        <v>136</v>
      </c>
    </row>
    <row r="18" spans="1:1">
      <c r="A18" s="1" t="s">
        <v>137</v>
      </c>
    </row>
    <row r="19" spans="1:1">
      <c r="A19" s="1" t="s">
        <v>138</v>
      </c>
    </row>
    <row r="32" spans="1:1">
      <c r="A32" s="1" t="s">
        <v>139</v>
      </c>
    </row>
    <row r="53" spans="1:1">
      <c r="A53" s="1" t="s">
        <v>140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2024-02-17T09:09:38Z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