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8" name="ID_868FE94F6FA74C318898773D9E1C259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5096880"/>
          <a:ext cx="1557655" cy="1203960"/>
        </a:xfrm>
        <a:prstGeom prst="rect">
          <a:avLst/>
        </a:prstGeom>
      </xdr:spPr>
    </xdr:pic>
  </etc:cellImage>
  <etc:cellImage>
    <xdr:pic>
      <xdr:nvPicPr>
        <xdr:cNvPr id="1645" name="ID_1BF1C97FB154450380E1E38C4CF6E87B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91484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<sst xmlns="http://schemas.openxmlformats.org/spreadsheetml/2006/main" count="552" uniqueCount="142">
  <si>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</si>
  <si>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</si>
  <si>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</si>
  <si>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</si>
  <si>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</si>
  <si>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</si>
  <si>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</si>
  <si>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</si>
  <si>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</si>
  <si>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</si>
  <si>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</si>
  <si>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</si>
  <si>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</si>
  <si>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</si>
  <si>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</si>
  <si>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RY20231228010</t>
  </si>
  <si>
    <t>香港仓</t>
  </si>
  <si>
    <t>CW403KC0166</t>
  </si>
  <si>
    <t>CW403KC0166E5M</t>
  </si>
  <si>
    <t>正品</t>
  </si>
  <si>
    <t>2023-12-29</t>
  </si>
  <si>
    <t>香港</t>
  </si>
  <si>
    <t>CW403KC0166E5S</t>
  </si>
  <si>
    <t>CW403KC0166E5XS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</si>
  <si>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</si>
  <si>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</si>
  <si>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</si>
  <si>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</si>
  <si>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</si>
  <si>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</si>
  <si>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</si>
  <si>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</si>
  <si>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</si>
  <si>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</si>
  <si>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CW403KC0166E5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</si>
  <si>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</si>
  <si>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</si>
  <si>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</si>
  <si>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</si>
  <si>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</si>
  <si>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</si>
  <si>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</si>
  <si>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</si>
  <si>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</si>
  <si>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</si>
  <si>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</si>
  <si>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</si>
  <si>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</si>
  <si>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</si>
  <si>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</si>
  <si>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</si>
  <si>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</si>
  <si>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</si>
  <si>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</si>
  <si>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</si>
  <si>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</si>
  <si>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</si>
  <si>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</si>
  <si>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</si>
  <si>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</si>
  <si>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</si>
  <si>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</si>
  <si>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</si>
  <si>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</si>
  <si>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</si>
  <si>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</si>
  <si>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</si>
  <si>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女装毛织外套</t>
  </si>
  <si>
    <t>利来远东</t>
  </si>
  <si>
    <t>400055</t>
  </si>
  <si>
    <t>610</t>
  </si>
  <si>
    <t>12810</t>
  </si>
  <si>
    <t>全时段</t>
  </si>
  <si>
    <t>MO20231212458</t>
  </si>
  <si>
    <t>CHESTER CHARLES</t>
  </si>
  <si>
    <t>翻单1</t>
  </si>
  <si>
    <t>深灰</t>
  </si>
  <si>
    <t>FOB</t>
  </si>
  <si>
    <t>张春菊</t>
  </si>
  <si>
    <t>2023-12-28</t>
  </si>
  <si>
    <t>25010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</si>
  <si>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</si>
  <si>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</si>
  <si>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</si>
  <si>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</si>
  <si>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</si>
  <si>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</si>
  <si>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</si>
  <si>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</si>
  <si>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</si>
  <si>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</si>
  <si>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</si>
  <si>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</si>
  <si>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</si>
  <si>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</si>
  <si>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</si>
  <si>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</si>
  <si>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</si>
  <si>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</si>
  <si>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</si>
  <si>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</si>
  <si>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</si>
  <si>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</si>
  <si>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</si>
  <si>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</si>
  <si>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</si>
  <si>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</si>
  <si>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</si>
  <si>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</si>
  <si>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CM403KW0016B0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</si>
  <si>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</si>
  <si>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</si>
  <si>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</si>
  <si>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</si>
  <si>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</si>
  <si>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</si>
  <si>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</si>
  <si>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</si>
  <si>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</si>
  <si>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</si>
  <si>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</si>
  <si>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</si>
  <si>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</si>
  <si>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</si>
  <si>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</si>
  <si>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</si>
  <si>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</si>
  <si>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</si>
  <si>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</si>
  <si>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利来</t>
  </si>
  <si>
    <t>返单</t>
  </si>
  <si>
    <t>MEN</t>
  </si>
  <si>
    <t>KNITWEAR</t>
  </si>
  <si>
    <t>毛织</t>
  </si>
  <si>
    <t>WOMEN</t>
  </si>
  <si>
    <t>10月选款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</si>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</sst>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7161805556" refreshedBy="CC USER" recordCount="4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8T00:00:00"/>
        <m/>
      </sharedItems>
    </cacheField>
    <cacheField name="加工厂" numFmtId="0">
      <sharedItems containsBlank="1" count="3">
        <s v="加工厂"/>
        <s v="利来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868FE94F6FA74C318898773D9E1C2595&quot;,1)"/>
        <s v="=DISPIMG(&quot;ID_1BF1C97FB154450380E1E38C4CF6E87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6">
        <s v="货号"/>
        <s v="CM403KW0016B0"/>
        <s v="CW403KC0166E5"/>
        <m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4">
        <s v="电商选款"/>
        <e v="#N/A"/>
        <n v="0"/>
        <m/>
      </sharedItems>
    </cacheField>
    <cacheField name="电商选款批次" numFmtId="0">
      <sharedItems containsBlank="1" count="4">
        <s v="电商选款批次"/>
        <e v="#N/A"/>
        <s v="10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0"/>
        <m/>
      </sharedItems>
    </cacheField>
    <cacheField name="XS" numFmtId="0">
      <sharedItems containsBlank="1" containsNumber="1" containsInteger="1" containsMixedTypes="1" count="3">
        <s v="XS"/>
        <m/>
        <n v="41"/>
      </sharedItems>
    </cacheField>
    <cacheField name="S" numFmtId="0">
      <sharedItems containsBlank="1" containsNumber="1" containsInteger="1" containsMixedTypes="1" count="4">
        <s v="S"/>
        <n v="10"/>
        <n v="41"/>
        <m/>
      </sharedItems>
    </cacheField>
    <cacheField name="M" numFmtId="0">
      <sharedItems containsBlank="1" containsNumber="1" containsInteger="1" containsMixedTypes="1" count="4">
        <s v="M"/>
        <n v="30"/>
        <n v="21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81"/>
        <n v="10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0"/>
        <n v="2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30"/>
        <m/>
      </sharedItems>
    </cacheField>
    <cacheField name="香港仓S" numFmtId="0">
      <sharedItems containsBlank="1" containsNumber="1" containsInteger="1" containsMixedTypes="1" count="4">
        <s v="S"/>
        <n v="7"/>
        <n v="30"/>
        <m/>
      </sharedItems>
    </cacheField>
    <cacheField name="香港仓M" numFmtId="0">
      <sharedItems containsBlank="1" containsNumber="1" containsInteger="1" containsMixedTypes="1" count="4">
        <s v="M"/>
        <n v="25"/>
        <n v="15"/>
        <m/>
      </sharedItems>
    </cacheField>
    <cacheField name="香港仓L" numFmtId="0">
      <sharedItems containsBlank="1" containsNumber="1" containsInteger="1" containsMixedTypes="1" count="3">
        <s v="L"/>
        <n v="26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67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9"/>
        <m/>
      </sharedItems>
    </cacheField>
    <cacheField name="南浦正品仓S" numFmtId="0">
      <sharedItems containsBlank="1" containsNumber="1" containsInteger="1" containsMixedTypes="1" count="4">
        <s v="S"/>
        <n v="1"/>
        <n v="9"/>
        <m/>
      </sharedItems>
    </cacheField>
    <cacheField name="南浦正品仓M" numFmtId="0">
      <sharedItems containsBlank="1" containsNumber="1" containsInteger="1" containsMixedTypes="1" count="4">
        <s v="M"/>
        <n v="3"/>
        <n v="4"/>
        <m/>
      </sharedItems>
    </cacheField>
    <cacheField name="南浦正品仓L" numFmtId="0">
      <sharedItems containsBlank="1" containsNumber="1" containsInteger="1" containsMixedTypes="1" count="4">
        <s v="L"/>
        <n v="3"/>
        <n v="0"/>
        <m/>
      </sharedItems>
    </cacheField>
    <cacheField name="南浦正品仓XL" numFmtId="0">
      <sharedItems containsBlank="1" containsNumber="1" containsInteger="1" containsMixedTypes="1" count="4">
        <s v="XL"/>
        <n v="1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"/>
        <n v="2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1"/>
    <x v="1"/>
    <x v="1"/>
    <x v="2"/>
    <x v="2"/>
    <x v="2"/>
    <x v="2"/>
    <x v="2"/>
    <x v="2"/>
    <x v="2"/>
    <x v="2"/>
    <x v="1"/>
    <x v="2"/>
    <x v="1"/>
    <x v="2"/>
    <x v="1"/>
    <x v="1"/>
    <x v="2"/>
    <x v="2"/>
    <x v="1"/>
    <x v="1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</r>
  <r>
    <x v="2"/>
    <x v="2"/>
    <x v="2"/>
    <x v="3"/>
    <x v="1"/>
    <x v="1"/>
    <x v="3"/>
    <x v="3"/>
    <x v="2"/>
    <x v="2"/>
    <x v="2"/>
    <x v="3"/>
    <x v="3"/>
    <x v="3"/>
    <x v="1"/>
    <x v="3"/>
    <x v="3"/>
    <x v="2"/>
    <x v="2"/>
    <x v="1"/>
    <x v="3"/>
    <x v="1"/>
    <x v="3"/>
    <x v="2"/>
    <x v="2"/>
    <x v="2"/>
    <x v="2"/>
    <x v="1"/>
    <x v="2"/>
    <x v="1"/>
    <x v="3"/>
    <x v="3"/>
    <x v="3"/>
    <x v="2"/>
    <x v="2"/>
    <x v="1"/>
    <x v="3"/>
    <x v="1"/>
    <x v="3"/>
    <x v="3"/>
    <x v="3"/>
    <x v="3"/>
    <x v="3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7">
        <item x="3"/>
        <item x="0"/>
        <item m="1" x="15"/>
        <item m="1" x="14"/>
        <item m="1" x="11"/>
        <item m="1" x="12"/>
        <item m="1" x="13"/>
        <item m="1" x="10"/>
        <item m="1" x="8"/>
        <item m="1" x="6"/>
        <item m="1" x="9"/>
        <item m="1" x="7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2" sqref="F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9</v>
      </c>
      <c r="F10" t="s">
        <v>19</v>
      </c>
      <c r="H10" t="s">
        <v>20</v>
      </c>
      <c r="I10" t="s">
        <v>27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28</v>
      </c>
      <c r="B1" s="52" t="s">
        <v>28</v>
      </c>
      <c r="C1" s="52" t="s">
        <v>29</v>
      </c>
      <c r="D1" s="52" t="s">
        <v>28</v>
      </c>
      <c r="E1" s="52" t="s">
        <v>29</v>
      </c>
      <c r="F1" s="52" t="s">
        <v>29</v>
      </c>
      <c r="G1" s="52" t="s">
        <v>29</v>
      </c>
      <c r="H1" s="52" t="s">
        <v>29</v>
      </c>
      <c r="J1" s="52" t="s">
        <v>29</v>
      </c>
      <c r="K1" s="52" t="s">
        <v>28</v>
      </c>
    </row>
    <row r="2" s="52" customFormat="1" ht="48" customHeight="1" spans="3:11">
      <c r="C2" t="e">
        <f>_xlfn.XLOOKUP(E2,预约送货单!F:F,预约送货单!D:D)</f>
        <v>#N/A</v>
      </c>
      <c r="D2" s="54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31</v>
      </c>
    </row>
    <row r="3" s="53" customFormat="1" ht="33" spans="1:17">
      <c r="A3" s="55" t="s">
        <v>32</v>
      </c>
      <c r="B3" s="55" t="s">
        <v>33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34</v>
      </c>
      <c r="B4" s="48" t="s">
        <v>35</v>
      </c>
      <c r="C4" t="str">
        <f>_xlfn.XLOOKUP(E4,预约送货单!F:F,预约送货单!D:D)</f>
        <v>RY20231228010</v>
      </c>
      <c r="D4" t="s">
        <v>16</v>
      </c>
      <c r="E4" t="str">
        <f>_xlfn.XLOOKUP(F4,预约送货单!Z:Z,预约送货单!F:F)</f>
        <v>CW403KC0166</v>
      </c>
      <c r="F4" t="str">
        <f t="shared" si="0"/>
        <v>CW403KC0166E5M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2023-12-29</v>
      </c>
      <c r="K4" t="s">
        <v>21</v>
      </c>
    </row>
    <row r="5" spans="1:11">
      <c r="A5" s="13" t="s">
        <v>34</v>
      </c>
      <c r="B5" s="48" t="s">
        <v>36</v>
      </c>
      <c r="C5" t="str">
        <f>_xlfn.XLOOKUP(E5,预约送货单!F:F,预约送货单!D:D)</f>
        <v>RY20231228010</v>
      </c>
      <c r="D5" t="s">
        <v>16</v>
      </c>
      <c r="E5" t="str">
        <f>_xlfn.XLOOKUP(F5,预约送货单!Z:Z,预约送货单!F:F)</f>
        <v>CW403KC0166</v>
      </c>
      <c r="F5" t="str">
        <f t="shared" si="0"/>
        <v>CW403KC0166E5S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2023-12-29</v>
      </c>
      <c r="K5" t="s">
        <v>21</v>
      </c>
    </row>
    <row r="6" spans="1:11">
      <c r="A6" s="13" t="s">
        <v>34</v>
      </c>
      <c r="B6" s="48" t="s">
        <v>37</v>
      </c>
      <c r="C6" t="str">
        <f>_xlfn.XLOOKUP(E6,预约送货单!F:F,预约送货单!D:D)</f>
        <v>RY20231228010</v>
      </c>
      <c r="D6" t="s">
        <v>16</v>
      </c>
      <c r="E6" t="str">
        <f>_xlfn.XLOOKUP(F6,预约送货单!Z:Z,预约送货单!F:F)</f>
        <v>CW403KC0166</v>
      </c>
      <c r="F6" t="str">
        <f t="shared" si="0"/>
        <v>CW403KC0166E5XS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2023-12-29</v>
      </c>
      <c r="K6" t="s">
        <v>21</v>
      </c>
    </row>
    <row r="7" spans="1:11">
      <c r="A7" s="13" t="s">
        <v>34</v>
      </c>
      <c r="B7" s="48" t="s">
        <v>35</v>
      </c>
      <c r="C7" t="str">
        <f>_xlfn.XLOOKUP(E7,预约送货单!F:F,预约送货单!D:D)</f>
        <v>RY20231228010</v>
      </c>
      <c r="D7" t="s">
        <v>24</v>
      </c>
      <c r="E7" t="str">
        <f>_xlfn.XLOOKUP(F7,预约送货单!Z:Z,预约送货单!F:F)</f>
        <v>CW403KC0166</v>
      </c>
      <c r="F7" t="str">
        <f t="shared" si="0"/>
        <v>CW403KC0166E5M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2023-12-29</v>
      </c>
      <c r="K7" t="s">
        <v>25</v>
      </c>
    </row>
    <row r="8" spans="1:11">
      <c r="A8" s="13" t="s">
        <v>34</v>
      </c>
      <c r="B8" s="48" t="s">
        <v>36</v>
      </c>
      <c r="C8" t="str">
        <f>_xlfn.XLOOKUP(E8,预约送货单!F:F,预约送货单!D:D)</f>
        <v>RY20231228010</v>
      </c>
      <c r="D8" t="s">
        <v>24</v>
      </c>
      <c r="E8" t="str">
        <f>_xlfn.XLOOKUP(F8,预约送货单!Z:Z,预约送货单!F:F)</f>
        <v>CW403KC0166</v>
      </c>
      <c r="F8" t="str">
        <f t="shared" si="0"/>
        <v>CW403KC0166E5S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2023-12-29</v>
      </c>
      <c r="K8" t="s">
        <v>25</v>
      </c>
    </row>
    <row r="9" spans="1:11">
      <c r="A9" s="13" t="s">
        <v>34</v>
      </c>
      <c r="B9" s="48" t="s">
        <v>37</v>
      </c>
      <c r="C9" t="str">
        <f>_xlfn.XLOOKUP(E9,预约送货单!F:F,预约送货单!D:D)</f>
        <v>RY20231228010</v>
      </c>
      <c r="D9" t="s">
        <v>24</v>
      </c>
      <c r="E9" t="str">
        <f>_xlfn.XLOOKUP(F9,预约送货单!Z:Z,预约送货单!F:F)</f>
        <v>CW403KC0166</v>
      </c>
      <c r="F9" t="str">
        <f t="shared" si="0"/>
        <v>CW403KC0166E5XS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2023-12-29</v>
      </c>
      <c r="K9" t="s">
        <v>25</v>
      </c>
    </row>
    <row r="10" spans="1:11">
      <c r="A10" s="13" t="s">
        <v>34</v>
      </c>
      <c r="B10" s="48" t="s">
        <v>35</v>
      </c>
      <c r="C10" t="str">
        <f>_xlfn.XLOOKUP(E10,预约送货单!F:F,预约送货单!D:D)</f>
        <v>RY20231228010</v>
      </c>
      <c r="D10" t="s">
        <v>26</v>
      </c>
      <c r="E10" t="str">
        <f>_xlfn.XLOOKUP(F10,预约送货单!Z:Z,预约送货单!F:F)</f>
        <v>CW403KC0166</v>
      </c>
      <c r="F10" t="str">
        <f t="shared" ref="F10:F33" si="1">A10&amp;B10</f>
        <v>CW403KC0166E5M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2023-12-29</v>
      </c>
      <c r="K10" t="s">
        <v>27</v>
      </c>
    </row>
    <row r="11" spans="1:11">
      <c r="A11" s="13" t="s">
        <v>34</v>
      </c>
      <c r="B11" s="48" t="s">
        <v>36</v>
      </c>
      <c r="C11" t="str">
        <f>_xlfn.XLOOKUP(E11,预约送货单!F:F,预约送货单!D:D)</f>
        <v>RY20231228010</v>
      </c>
      <c r="D11" t="s">
        <v>26</v>
      </c>
      <c r="E11" t="str">
        <f>_xlfn.XLOOKUP(F11,预约送货单!Z:Z,预约送货单!F:F)</f>
        <v>CW403KC0166</v>
      </c>
      <c r="F11" t="str">
        <f t="shared" si="1"/>
        <v>CW403KC0166E5S</v>
      </c>
      <c r="G11">
        <f>VLOOKUP(D11&amp;B11&amp;A11,分仓ST!A:E,5,0)</f>
        <v>9</v>
      </c>
      <c r="H11" t="str">
        <f>_xlfn.XLOOKUP(E11,预约送货单!F:F,预约送货单!E:E)</f>
        <v>正品</v>
      </c>
      <c r="J11" t="str">
        <f>VLOOKUP(E11,预约送货单!F:N,9,0)</f>
        <v>2023-12-29</v>
      </c>
      <c r="K11" t="s">
        <v>27</v>
      </c>
    </row>
    <row r="12" spans="1:11">
      <c r="A12" s="13" t="s">
        <v>34</v>
      </c>
      <c r="B12" s="48" t="s">
        <v>37</v>
      </c>
      <c r="C12" t="str">
        <f>_xlfn.XLOOKUP(E12,预约送货单!F:F,预约送货单!D:D)</f>
        <v>RY20231228010</v>
      </c>
      <c r="D12" t="s">
        <v>26</v>
      </c>
      <c r="E12" t="str">
        <f>_xlfn.XLOOKUP(F12,预约送货单!Z:Z,预约送货单!F:F)</f>
        <v>CW403KC0166</v>
      </c>
      <c r="F12" t="str">
        <f t="shared" si="1"/>
        <v>CW403KC0166E5XS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2023-12-29</v>
      </c>
      <c r="K12" t="s">
        <v>27</v>
      </c>
    </row>
    <row r="13" spans="1:10">
      <c r="A13" s="13"/>
      <c r="B13" s="48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1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</row>
    <row r="14" spans="1:10">
      <c r="A14" s="13"/>
      <c r="B14" s="48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1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</row>
    <row r="15" spans="1:10">
      <c r="A15" s="13"/>
      <c r="B15" s="48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1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19" sqref="D19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38</v>
      </c>
      <c r="B1" s="49" t="s">
        <v>39</v>
      </c>
      <c r="C1" s="47" t="s">
        <v>40</v>
      </c>
      <c r="D1" s="47" t="s">
        <v>41</v>
      </c>
      <c r="E1" s="47" t="s">
        <v>5</v>
      </c>
      <c r="F1" s="47" t="s">
        <v>42</v>
      </c>
      <c r="G1" s="47" t="s">
        <v>43</v>
      </c>
      <c r="H1" s="47" t="s">
        <v>44</v>
      </c>
      <c r="I1" s="47" t="s">
        <v>45</v>
      </c>
      <c r="J1" s="47" t="s">
        <v>6</v>
      </c>
      <c r="K1" s="47" t="s">
        <v>4</v>
      </c>
      <c r="L1" s="47" t="s">
        <v>46</v>
      </c>
      <c r="M1" s="47" t="s">
        <v>47</v>
      </c>
      <c r="N1" s="47" t="s">
        <v>7</v>
      </c>
      <c r="O1" s="47" t="s">
        <v>48</v>
      </c>
      <c r="P1" s="47" t="s">
        <v>49</v>
      </c>
      <c r="Q1" s="47" t="s">
        <v>50</v>
      </c>
      <c r="R1" s="47" t="s">
        <v>51</v>
      </c>
      <c r="S1" s="47" t="s">
        <v>52</v>
      </c>
      <c r="T1" s="47" t="s">
        <v>53</v>
      </c>
      <c r="U1" s="47" t="s">
        <v>1</v>
      </c>
      <c r="V1" s="47" t="s">
        <v>54</v>
      </c>
      <c r="W1" s="47" t="s">
        <v>55</v>
      </c>
      <c r="X1" s="47" t="s">
        <v>56</v>
      </c>
      <c r="Y1" s="47" t="s">
        <v>57</v>
      </c>
      <c r="Z1" s="47" t="s">
        <v>3</v>
      </c>
      <c r="AA1" s="47" t="s">
        <v>58</v>
      </c>
      <c r="AB1" s="47" t="s">
        <v>33</v>
      </c>
      <c r="AC1" s="47" t="s">
        <v>59</v>
      </c>
      <c r="AD1" s="47" t="s">
        <v>60</v>
      </c>
      <c r="AE1" s="47" t="s">
        <v>61</v>
      </c>
      <c r="AF1" s="47" t="s">
        <v>62</v>
      </c>
      <c r="AG1" s="47" t="s">
        <v>63</v>
      </c>
      <c r="AH1" s="47" t="s">
        <v>64</v>
      </c>
      <c r="AI1" s="47" t="s">
        <v>65</v>
      </c>
    </row>
    <row r="2" s="47" customFormat="1" ht="13" spans="1:35">
      <c r="A2" s="50">
        <f>SUMIFS(装箱指令单批量导入!E:E,装箱指令单批量导入!D:D,Z2)</f>
        <v>21</v>
      </c>
      <c r="B2" s="50">
        <f t="shared" ref="B2:B13" si="0">A2-K2</f>
        <v>0</v>
      </c>
      <c r="C2" s="47" t="s">
        <v>66</v>
      </c>
      <c r="D2" s="47" t="s">
        <v>15</v>
      </c>
      <c r="E2" s="47" t="s">
        <v>19</v>
      </c>
      <c r="F2" s="47" t="s">
        <v>17</v>
      </c>
      <c r="G2" s="47" t="s">
        <v>67</v>
      </c>
      <c r="H2" s="47" t="s">
        <v>68</v>
      </c>
      <c r="I2" s="47" t="s">
        <v>69</v>
      </c>
      <c r="J2" s="47" t="s">
        <v>70</v>
      </c>
      <c r="K2" s="47">
        <v>21</v>
      </c>
      <c r="L2" s="47" t="s">
        <v>71</v>
      </c>
      <c r="M2" s="47">
        <v>0</v>
      </c>
      <c r="N2" s="47" t="s">
        <v>20</v>
      </c>
      <c r="O2" s="47" t="s">
        <v>72</v>
      </c>
      <c r="P2" s="47" t="s">
        <v>19</v>
      </c>
      <c r="Q2" s="47" t="s">
        <v>73</v>
      </c>
      <c r="R2" s="47" t="s">
        <v>73</v>
      </c>
      <c r="U2" s="47" t="s">
        <v>26</v>
      </c>
      <c r="V2" s="47" t="s">
        <v>74</v>
      </c>
      <c r="W2" s="47" t="s">
        <v>75</v>
      </c>
      <c r="Z2" s="47" t="s">
        <v>18</v>
      </c>
      <c r="AA2" s="47" t="s">
        <v>76</v>
      </c>
      <c r="AB2" s="47" t="s">
        <v>35</v>
      </c>
      <c r="AC2" s="47" t="s">
        <v>77</v>
      </c>
      <c r="AD2" s="47" t="s">
        <v>78</v>
      </c>
      <c r="AE2" s="47" t="s">
        <v>78</v>
      </c>
      <c r="AF2" s="47" t="s">
        <v>79</v>
      </c>
      <c r="AI2" s="47" t="s">
        <v>79</v>
      </c>
    </row>
    <row r="3" s="47" customFormat="1" ht="13" spans="1:35">
      <c r="A3" s="50">
        <f>SUMIFS(装箱指令单批量导入!E:E,装箱指令单批量导入!D:D,Z3)</f>
        <v>41</v>
      </c>
      <c r="B3" s="50">
        <f t="shared" si="0"/>
        <v>0</v>
      </c>
      <c r="C3" s="47" t="s">
        <v>66</v>
      </c>
      <c r="D3" s="47" t="s">
        <v>15</v>
      </c>
      <c r="E3" s="47" t="s">
        <v>19</v>
      </c>
      <c r="F3" s="47" t="s">
        <v>17</v>
      </c>
      <c r="G3" s="47" t="s">
        <v>67</v>
      </c>
      <c r="H3" s="47" t="s">
        <v>68</v>
      </c>
      <c r="I3" s="47" t="s">
        <v>69</v>
      </c>
      <c r="J3" s="47" t="s">
        <v>70</v>
      </c>
      <c r="K3" s="47">
        <v>41</v>
      </c>
      <c r="L3" s="47" t="s">
        <v>80</v>
      </c>
      <c r="M3" s="47">
        <v>0</v>
      </c>
      <c r="N3" s="47" t="s">
        <v>20</v>
      </c>
      <c r="O3" s="47" t="s">
        <v>72</v>
      </c>
      <c r="P3" s="47" t="s">
        <v>19</v>
      </c>
      <c r="Q3" s="47" t="s">
        <v>73</v>
      </c>
      <c r="R3" s="47" t="s">
        <v>73</v>
      </c>
      <c r="U3" s="47" t="s">
        <v>26</v>
      </c>
      <c r="V3" s="47" t="s">
        <v>74</v>
      </c>
      <c r="W3" s="47" t="s">
        <v>75</v>
      </c>
      <c r="Z3" s="47" t="s">
        <v>22</v>
      </c>
      <c r="AA3" s="47" t="s">
        <v>76</v>
      </c>
      <c r="AB3" s="47" t="s">
        <v>36</v>
      </c>
      <c r="AC3" s="47" t="s">
        <v>77</v>
      </c>
      <c r="AD3" s="47" t="s">
        <v>78</v>
      </c>
      <c r="AE3" s="47" t="s">
        <v>78</v>
      </c>
      <c r="AF3" s="47" t="s">
        <v>79</v>
      </c>
      <c r="AI3" s="47" t="s">
        <v>79</v>
      </c>
    </row>
    <row r="4" s="47" customFormat="1" ht="13" spans="1:35">
      <c r="A4" s="50">
        <f>SUMIFS(装箱指令单批量导入!E:E,装箱指令单批量导入!D:D,Z4)</f>
        <v>41</v>
      </c>
      <c r="B4" s="50">
        <f t="shared" si="0"/>
        <v>0</v>
      </c>
      <c r="C4" s="47" t="s">
        <v>66</v>
      </c>
      <c r="D4" s="47" t="s">
        <v>15</v>
      </c>
      <c r="E4" s="47" t="s">
        <v>19</v>
      </c>
      <c r="F4" s="47" t="s">
        <v>17</v>
      </c>
      <c r="G4" s="47" t="s">
        <v>67</v>
      </c>
      <c r="H4" s="47" t="s">
        <v>68</v>
      </c>
      <c r="I4" s="47" t="s">
        <v>69</v>
      </c>
      <c r="J4" s="47" t="s">
        <v>70</v>
      </c>
      <c r="K4" s="47">
        <v>41</v>
      </c>
      <c r="L4" s="47" t="s">
        <v>80</v>
      </c>
      <c r="M4" s="47">
        <v>0</v>
      </c>
      <c r="N4" s="47" t="s">
        <v>20</v>
      </c>
      <c r="O4" s="47" t="s">
        <v>72</v>
      </c>
      <c r="P4" s="47" t="s">
        <v>19</v>
      </c>
      <c r="Q4" s="47" t="s">
        <v>73</v>
      </c>
      <c r="R4" s="47" t="s">
        <v>73</v>
      </c>
      <c r="U4" s="47" t="s">
        <v>26</v>
      </c>
      <c r="V4" s="47" t="s">
        <v>74</v>
      </c>
      <c r="W4" s="47" t="s">
        <v>75</v>
      </c>
      <c r="Z4" s="47" t="s">
        <v>23</v>
      </c>
      <c r="AA4" s="47" t="s">
        <v>76</v>
      </c>
      <c r="AB4" s="47" t="s">
        <v>37</v>
      </c>
      <c r="AC4" s="47" t="s">
        <v>77</v>
      </c>
      <c r="AD4" s="47" t="s">
        <v>78</v>
      </c>
      <c r="AE4" s="47" t="s">
        <v>78</v>
      </c>
      <c r="AF4" s="47" t="s">
        <v>79</v>
      </c>
      <c r="AI4" s="47" t="s">
        <v>79</v>
      </c>
    </row>
    <row r="5" s="47" customFormat="1" ht="13" spans="1:2">
      <c r="A5" s="50">
        <f>SUMIFS(装箱指令单批量导入!E:E,装箱指令单批量导入!D:D,Z5)</f>
        <v>0</v>
      </c>
      <c r="B5" s="50">
        <f t="shared" si="0"/>
        <v>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武汉仓XSCM403KW0016B0</v>
      </c>
      <c r="B52" t="str">
        <f t="shared" si="4"/>
        <v>武汉仓XS</v>
      </c>
      <c r="C52" t="s">
        <v>109</v>
      </c>
      <c r="D52" t="s">
        <v>85</v>
      </c>
      <c r="E52">
        <v>0</v>
      </c>
      <c r="F52">
        <f t="shared" si="5"/>
        <v>0</v>
      </c>
    </row>
    <row r="53" spans="1:6">
      <c r="A53" t="str">
        <f t="shared" si="3"/>
        <v>武汉仓SCM403KW0016B0</v>
      </c>
      <c r="B53" t="str">
        <f t="shared" si="4"/>
        <v>武汉仓S</v>
      </c>
      <c r="C53" t="s">
        <v>109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武汉仓MCM403KW0016B0</v>
      </c>
      <c r="B54" t="str">
        <f t="shared" si="4"/>
        <v>武汉仓M</v>
      </c>
      <c r="C54" t="s">
        <v>109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武汉仓FCM403KW0016B0</v>
      </c>
      <c r="B55" t="str">
        <f t="shared" si="4"/>
        <v>武汉仓F</v>
      </c>
      <c r="C55" t="s">
        <v>109</v>
      </c>
      <c r="D55" t="s">
        <v>88</v>
      </c>
      <c r="F55">
        <f t="shared" si="5"/>
        <v>0</v>
      </c>
    </row>
    <row r="56" spans="1:6">
      <c r="A56" t="str">
        <f t="shared" si="3"/>
        <v>武汉仓XLCM403KW0016B0</v>
      </c>
      <c r="B56" t="str">
        <f t="shared" si="4"/>
        <v>武汉仓XL</v>
      </c>
      <c r="C56" t="s">
        <v>109</v>
      </c>
      <c r="D56" t="s">
        <v>89</v>
      </c>
      <c r="E56">
        <v>0</v>
      </c>
      <c r="F56">
        <f t="shared" si="5"/>
        <v>0</v>
      </c>
    </row>
    <row r="57" spans="1:6">
      <c r="A57" t="str">
        <f t="shared" si="3"/>
        <v>武汉仓LCM403KW0016B0</v>
      </c>
      <c r="B57" t="str">
        <f t="shared" si="4"/>
        <v>武汉仓L</v>
      </c>
      <c r="C57" t="s">
        <v>109</v>
      </c>
      <c r="D57" t="s">
        <v>90</v>
      </c>
      <c r="E57">
        <v>2</v>
      </c>
      <c r="F57">
        <f t="shared" si="5"/>
        <v>2</v>
      </c>
    </row>
    <row r="58" spans="1:6">
      <c r="A58" t="str">
        <f t="shared" si="3"/>
        <v>香港仓XSCM403KW0016B0</v>
      </c>
      <c r="B58" t="str">
        <f t="shared" si="4"/>
        <v>香港仓XS</v>
      </c>
      <c r="C58" t="s">
        <v>109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香港仓SCM403KW0016B0</v>
      </c>
      <c r="B59" t="str">
        <f t="shared" si="4"/>
        <v>香港仓S</v>
      </c>
      <c r="C59" t="s">
        <v>109</v>
      </c>
      <c r="D59" t="s">
        <v>92</v>
      </c>
      <c r="E59">
        <v>7</v>
      </c>
      <c r="F59">
        <f t="shared" si="5"/>
        <v>7</v>
      </c>
    </row>
    <row r="60" spans="1:6">
      <c r="A60" t="str">
        <f t="shared" si="3"/>
        <v>香港仓LCM403KW0016B0</v>
      </c>
      <c r="B60" t="str">
        <f t="shared" si="4"/>
        <v>香港仓L</v>
      </c>
      <c r="C60" t="s">
        <v>109</v>
      </c>
      <c r="D60" t="s">
        <v>93</v>
      </c>
      <c r="E60">
        <v>26</v>
      </c>
      <c r="F60">
        <f t="shared" si="5"/>
        <v>26</v>
      </c>
    </row>
    <row r="61" spans="1:6">
      <c r="A61" t="str">
        <f t="shared" si="3"/>
        <v>香港仓MCM403KW0016B0</v>
      </c>
      <c r="B61" t="str">
        <f t="shared" si="4"/>
        <v>香港仓M</v>
      </c>
      <c r="C61" t="s">
        <v>109</v>
      </c>
      <c r="D61" t="s">
        <v>94</v>
      </c>
      <c r="E61">
        <v>25</v>
      </c>
      <c r="F61">
        <f t="shared" si="5"/>
        <v>25</v>
      </c>
    </row>
    <row r="62" spans="1:6">
      <c r="A62" t="str">
        <f t="shared" si="3"/>
        <v>香港仓XLCM403KW0016B0</v>
      </c>
      <c r="B62" t="str">
        <f t="shared" si="4"/>
        <v>香港仓XL</v>
      </c>
      <c r="C62" t="s">
        <v>109</v>
      </c>
      <c r="D62" t="s">
        <v>95</v>
      </c>
      <c r="E62">
        <v>9</v>
      </c>
      <c r="F62">
        <f t="shared" si="5"/>
        <v>9</v>
      </c>
    </row>
    <row r="63" spans="1:6">
      <c r="A63" t="str">
        <f t="shared" si="3"/>
        <v>香港仓FCM403KW0016B0</v>
      </c>
      <c r="B63" t="str">
        <f t="shared" si="4"/>
        <v>香港仓F</v>
      </c>
      <c r="C63" t="s">
        <v>109</v>
      </c>
      <c r="D63" t="s">
        <v>96</v>
      </c>
      <c r="F63">
        <f t="shared" si="5"/>
        <v>0</v>
      </c>
    </row>
    <row r="64" spans="1:6">
      <c r="A64" t="str">
        <f t="shared" si="3"/>
        <v>南浦拍照样衣仓XSCM403KW0016B0</v>
      </c>
      <c r="B64" t="str">
        <f t="shared" si="4"/>
        <v>南浦拍照样衣仓XS</v>
      </c>
      <c r="C64" t="s">
        <v>109</v>
      </c>
      <c r="D64" t="s">
        <v>97</v>
      </c>
      <c r="F64">
        <f t="shared" si="5"/>
        <v>0</v>
      </c>
    </row>
    <row r="65" spans="1:6">
      <c r="A65" t="str">
        <f t="shared" si="3"/>
        <v>南浦拍照样衣仓SCM403KW0016B0</v>
      </c>
      <c r="B65" t="str">
        <f t="shared" si="4"/>
        <v>南浦拍照样衣仓S</v>
      </c>
      <c r="C65" t="s">
        <v>109</v>
      </c>
      <c r="D65" t="s">
        <v>98</v>
      </c>
      <c r="F65">
        <f t="shared" si="5"/>
        <v>0</v>
      </c>
    </row>
    <row r="66" spans="1:6">
      <c r="A66" t="str">
        <f t="shared" si="3"/>
        <v>南浦拍照样衣仓MCM403KW0016B0</v>
      </c>
      <c r="B66" t="str">
        <f t="shared" si="4"/>
        <v>南浦拍照样衣仓M</v>
      </c>
      <c r="C66" t="s">
        <v>109</v>
      </c>
      <c r="D66" t="s">
        <v>99</v>
      </c>
      <c r="F66">
        <f t="shared" si="5"/>
        <v>0</v>
      </c>
    </row>
    <row r="67" spans="1:6">
      <c r="A67" t="str">
        <f t="shared" si="3"/>
        <v>南浦拍照样衣仓LCM403KW0016B0</v>
      </c>
      <c r="B67" t="str">
        <f t="shared" si="4"/>
        <v>南浦拍照样衣仓L</v>
      </c>
      <c r="C67" t="s">
        <v>109</v>
      </c>
      <c r="D67" t="s">
        <v>100</v>
      </c>
      <c r="F67">
        <f t="shared" si="5"/>
        <v>0</v>
      </c>
    </row>
    <row r="68" spans="1:6">
      <c r="A68" t="str">
        <f t="shared" si="3"/>
        <v>南浦拍照样衣仓XLCM403KW0016B0</v>
      </c>
      <c r="B68" t="str">
        <f t="shared" si="4"/>
        <v>南浦拍照样衣仓XL</v>
      </c>
      <c r="C68" t="s">
        <v>109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南浦拍照样衣仓FCM403KW0016B0</v>
      </c>
      <c r="B69" t="str">
        <f t="shared" ref="B69:B100" si="7">RIGHT(D69,LEN(D69)-FIND(":",D69,1))</f>
        <v>南浦拍照样衣仓F</v>
      </c>
      <c r="C69" t="s">
        <v>109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南浦正品仓SCM403KW0016B0</v>
      </c>
      <c r="B70" t="str">
        <f t="shared" si="7"/>
        <v>南浦正品仓S</v>
      </c>
      <c r="C70" t="s">
        <v>109</v>
      </c>
      <c r="D70" t="s">
        <v>103</v>
      </c>
      <c r="E70">
        <v>1</v>
      </c>
      <c r="F70">
        <f t="shared" si="8"/>
        <v>1</v>
      </c>
    </row>
    <row r="71" spans="1:6">
      <c r="A71" t="str">
        <f t="shared" si="6"/>
        <v>南浦正品仓XSCM403KW0016B0</v>
      </c>
      <c r="B71" t="str">
        <f t="shared" si="7"/>
        <v>南浦正品仓XS</v>
      </c>
      <c r="C71" t="s">
        <v>109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南浦正品仓MCM403KW0016B0</v>
      </c>
      <c r="B72" t="str">
        <f t="shared" si="7"/>
        <v>南浦正品仓M</v>
      </c>
      <c r="C72" t="s">
        <v>109</v>
      </c>
      <c r="D72" t="s">
        <v>105</v>
      </c>
      <c r="E72">
        <v>3</v>
      </c>
      <c r="F72">
        <f t="shared" si="8"/>
        <v>3</v>
      </c>
    </row>
    <row r="73" spans="1:6">
      <c r="A73" t="str">
        <f t="shared" si="6"/>
        <v>南浦正品仓XLCM403KW0016B0</v>
      </c>
      <c r="B73" t="str">
        <f t="shared" si="7"/>
        <v>南浦正品仓XL</v>
      </c>
      <c r="C73" t="s">
        <v>109</v>
      </c>
      <c r="D73" t="s">
        <v>106</v>
      </c>
      <c r="E73">
        <v>1</v>
      </c>
      <c r="F73">
        <f t="shared" si="8"/>
        <v>1</v>
      </c>
    </row>
    <row r="74" spans="1:6">
      <c r="A74" t="str">
        <f t="shared" si="6"/>
        <v>南浦正品仓LCM403KW0016B0</v>
      </c>
      <c r="B74" t="str">
        <f t="shared" si="7"/>
        <v>南浦正品仓L</v>
      </c>
      <c r="C74" t="s">
        <v>109</v>
      </c>
      <c r="D74" t="s">
        <v>107</v>
      </c>
      <c r="E74">
        <v>3</v>
      </c>
      <c r="F74">
        <f t="shared" si="8"/>
        <v>3</v>
      </c>
    </row>
    <row r="75" spans="1:6">
      <c r="A75" t="str">
        <f t="shared" si="6"/>
        <v>南浦正品仓FCM403KW0016B0</v>
      </c>
      <c r="B75" t="str">
        <f t="shared" si="7"/>
        <v>南浦正品仓F</v>
      </c>
      <c r="C75" t="s">
        <v>109</v>
      </c>
      <c r="D75" t="s">
        <v>108</v>
      </c>
      <c r="E75">
        <v>0</v>
      </c>
      <c r="F75">
        <f t="shared" si="8"/>
        <v>0</v>
      </c>
    </row>
    <row r="76" spans="1:6">
      <c r="A76" t="str">
        <f t="shared" si="6"/>
        <v>武汉仓XSCW403KC0166E5</v>
      </c>
      <c r="B76" t="str">
        <f t="shared" si="7"/>
        <v>武汉仓XS</v>
      </c>
      <c r="C76" t="s">
        <v>34</v>
      </c>
      <c r="D76" t="s">
        <v>85</v>
      </c>
      <c r="E76">
        <v>2</v>
      </c>
      <c r="F76">
        <f t="shared" si="8"/>
        <v>2</v>
      </c>
    </row>
    <row r="77" spans="1:6">
      <c r="A77" t="str">
        <f t="shared" si="6"/>
        <v>武汉仓SCW403KC0166E5</v>
      </c>
      <c r="B77" t="str">
        <f t="shared" si="7"/>
        <v>武汉仓S</v>
      </c>
      <c r="C77" t="s">
        <v>34</v>
      </c>
      <c r="D77" t="s">
        <v>86</v>
      </c>
      <c r="E77">
        <v>2</v>
      </c>
      <c r="F77">
        <f t="shared" si="8"/>
        <v>2</v>
      </c>
    </row>
    <row r="78" spans="1:6">
      <c r="A78" t="str">
        <f t="shared" si="6"/>
        <v>武汉仓MCW403KC0166E5</v>
      </c>
      <c r="B78" t="str">
        <f t="shared" si="7"/>
        <v>武汉仓M</v>
      </c>
      <c r="C78" t="s">
        <v>34</v>
      </c>
      <c r="D78" t="s">
        <v>87</v>
      </c>
      <c r="E78">
        <v>2</v>
      </c>
      <c r="F78">
        <f t="shared" si="8"/>
        <v>2</v>
      </c>
    </row>
    <row r="79" spans="1:6">
      <c r="A79" t="str">
        <f t="shared" si="6"/>
        <v>武汉仓FCW403KC0166E5</v>
      </c>
      <c r="B79" t="str">
        <f t="shared" si="7"/>
        <v>武汉仓F</v>
      </c>
      <c r="C79" t="s">
        <v>34</v>
      </c>
      <c r="D79" t="s">
        <v>88</v>
      </c>
      <c r="F79">
        <f t="shared" si="8"/>
        <v>0</v>
      </c>
    </row>
    <row r="80" spans="1:6">
      <c r="A80" t="str">
        <f t="shared" si="6"/>
        <v>武汉仓XLCW403KC0166E5</v>
      </c>
      <c r="B80" t="str">
        <f t="shared" si="7"/>
        <v>武汉仓XL</v>
      </c>
      <c r="C80" t="s">
        <v>34</v>
      </c>
      <c r="D80" t="s">
        <v>89</v>
      </c>
      <c r="F80">
        <f t="shared" si="8"/>
        <v>0</v>
      </c>
    </row>
    <row r="81" spans="1:6">
      <c r="A81" t="str">
        <f t="shared" si="6"/>
        <v>武汉仓LCW403KC0166E5</v>
      </c>
      <c r="B81" t="str">
        <f t="shared" si="7"/>
        <v>武汉仓L</v>
      </c>
      <c r="C81" t="s">
        <v>34</v>
      </c>
      <c r="D81" t="s">
        <v>90</v>
      </c>
      <c r="F81">
        <f t="shared" si="8"/>
        <v>0</v>
      </c>
    </row>
    <row r="82" spans="1:6">
      <c r="A82" t="str">
        <f t="shared" si="6"/>
        <v>香港仓XSCW403KC0166E5</v>
      </c>
      <c r="B82" t="str">
        <f t="shared" si="7"/>
        <v>香港仓XS</v>
      </c>
      <c r="C82" t="s">
        <v>34</v>
      </c>
      <c r="D82" t="s">
        <v>91</v>
      </c>
      <c r="E82">
        <v>30</v>
      </c>
      <c r="F82">
        <f t="shared" si="8"/>
        <v>30</v>
      </c>
    </row>
    <row r="83" spans="1:6">
      <c r="A83" t="str">
        <f t="shared" si="6"/>
        <v>香港仓SCW403KC0166E5</v>
      </c>
      <c r="B83" t="str">
        <f t="shared" si="7"/>
        <v>香港仓S</v>
      </c>
      <c r="C83" t="s">
        <v>34</v>
      </c>
      <c r="D83" t="s">
        <v>92</v>
      </c>
      <c r="E83">
        <v>30</v>
      </c>
      <c r="F83">
        <f t="shared" si="8"/>
        <v>30</v>
      </c>
    </row>
    <row r="84" spans="1:6">
      <c r="A84" t="str">
        <f t="shared" si="6"/>
        <v>香港仓LCW403KC0166E5</v>
      </c>
      <c r="B84" t="str">
        <f t="shared" si="7"/>
        <v>香港仓L</v>
      </c>
      <c r="C84" t="s">
        <v>34</v>
      </c>
      <c r="D84" t="s">
        <v>93</v>
      </c>
      <c r="F84">
        <f t="shared" si="8"/>
        <v>0</v>
      </c>
    </row>
    <row r="85" spans="1:6">
      <c r="A85" t="str">
        <f t="shared" si="6"/>
        <v>香港仓MCW403KC0166E5</v>
      </c>
      <c r="B85" t="str">
        <f t="shared" si="7"/>
        <v>香港仓M</v>
      </c>
      <c r="C85" t="s">
        <v>34</v>
      </c>
      <c r="D85" t="s">
        <v>94</v>
      </c>
      <c r="E85">
        <v>15</v>
      </c>
      <c r="F85">
        <f t="shared" si="8"/>
        <v>15</v>
      </c>
    </row>
    <row r="86" spans="1:6">
      <c r="A86" t="str">
        <f t="shared" si="6"/>
        <v>香港仓XLCW403KC0166E5</v>
      </c>
      <c r="B86" t="str">
        <f t="shared" si="7"/>
        <v>香港仓XL</v>
      </c>
      <c r="C86" t="s">
        <v>34</v>
      </c>
      <c r="D86" t="s">
        <v>95</v>
      </c>
      <c r="F86">
        <f t="shared" si="8"/>
        <v>0</v>
      </c>
    </row>
    <row r="87" spans="1:6">
      <c r="A87" t="str">
        <f t="shared" si="6"/>
        <v>香港仓FCW403KC0166E5</v>
      </c>
      <c r="B87" t="str">
        <f t="shared" si="7"/>
        <v>香港仓F</v>
      </c>
      <c r="C87" t="s">
        <v>34</v>
      </c>
      <c r="D87" t="s">
        <v>96</v>
      </c>
      <c r="F87">
        <f t="shared" si="8"/>
        <v>0</v>
      </c>
    </row>
    <row r="88" spans="1:6">
      <c r="A88" t="str">
        <f t="shared" si="6"/>
        <v>南浦拍照样衣仓XSCW403KC0166E5</v>
      </c>
      <c r="B88" t="str">
        <f t="shared" si="7"/>
        <v>南浦拍照样衣仓XS</v>
      </c>
      <c r="C88" t="s">
        <v>34</v>
      </c>
      <c r="D88" t="s">
        <v>97</v>
      </c>
      <c r="F88">
        <f t="shared" si="8"/>
        <v>0</v>
      </c>
    </row>
    <row r="89" spans="1:6">
      <c r="A89" t="str">
        <f t="shared" si="6"/>
        <v>南浦拍照样衣仓SCW403KC0166E5</v>
      </c>
      <c r="B89" t="str">
        <f t="shared" si="7"/>
        <v>南浦拍照样衣仓S</v>
      </c>
      <c r="C89" t="s">
        <v>34</v>
      </c>
      <c r="D89" t="s">
        <v>98</v>
      </c>
      <c r="F89">
        <f t="shared" si="8"/>
        <v>0</v>
      </c>
    </row>
    <row r="90" spans="1:6">
      <c r="A90" t="str">
        <f t="shared" si="6"/>
        <v>南浦拍照样衣仓MCW403KC0166E5</v>
      </c>
      <c r="B90" t="str">
        <f t="shared" si="7"/>
        <v>南浦拍照样衣仓M</v>
      </c>
      <c r="C90" t="s">
        <v>34</v>
      </c>
      <c r="D90" t="s">
        <v>99</v>
      </c>
      <c r="F90">
        <f t="shared" si="8"/>
        <v>0</v>
      </c>
    </row>
    <row r="91" spans="1:6">
      <c r="A91" t="str">
        <f t="shared" si="6"/>
        <v>南浦拍照样衣仓LCW403KC0166E5</v>
      </c>
      <c r="B91" t="str">
        <f t="shared" si="7"/>
        <v>南浦拍照样衣仓L</v>
      </c>
      <c r="C91" t="s">
        <v>34</v>
      </c>
      <c r="D91" t="s">
        <v>100</v>
      </c>
      <c r="F91">
        <f t="shared" si="8"/>
        <v>0</v>
      </c>
    </row>
    <row r="92" spans="1:6">
      <c r="A92" t="str">
        <f t="shared" si="6"/>
        <v>南浦拍照样衣仓XLCW403KC0166E5</v>
      </c>
      <c r="B92" t="str">
        <f t="shared" si="7"/>
        <v>南浦拍照样衣仓XL</v>
      </c>
      <c r="C92" t="s">
        <v>34</v>
      </c>
      <c r="D92" t="s">
        <v>101</v>
      </c>
      <c r="F92">
        <f t="shared" si="8"/>
        <v>0</v>
      </c>
    </row>
    <row r="93" spans="1:6">
      <c r="A93" t="str">
        <f t="shared" si="6"/>
        <v>南浦拍照样衣仓FCW403KC0166E5</v>
      </c>
      <c r="B93" t="str">
        <f t="shared" si="7"/>
        <v>南浦拍照样衣仓F</v>
      </c>
      <c r="C93" t="s">
        <v>34</v>
      </c>
      <c r="D93" t="s">
        <v>102</v>
      </c>
      <c r="F93">
        <f t="shared" si="8"/>
        <v>0</v>
      </c>
    </row>
    <row r="94" spans="1:6">
      <c r="A94" t="str">
        <f t="shared" si="6"/>
        <v>南浦正品仓SCW403KC0166E5</v>
      </c>
      <c r="B94" t="str">
        <f t="shared" si="7"/>
        <v>南浦正品仓S</v>
      </c>
      <c r="C94" t="s">
        <v>34</v>
      </c>
      <c r="D94" t="s">
        <v>103</v>
      </c>
      <c r="E94">
        <v>9</v>
      </c>
      <c r="F94">
        <f t="shared" ref="F94:F123" si="9">E94</f>
        <v>9</v>
      </c>
    </row>
    <row r="95" spans="1:6">
      <c r="A95" t="str">
        <f t="shared" si="6"/>
        <v>南浦正品仓XSCW403KC0166E5</v>
      </c>
      <c r="B95" t="str">
        <f t="shared" si="7"/>
        <v>南浦正品仓XS</v>
      </c>
      <c r="C95" t="s">
        <v>34</v>
      </c>
      <c r="D95" t="s">
        <v>104</v>
      </c>
      <c r="E95">
        <v>9</v>
      </c>
      <c r="F95">
        <f t="shared" si="9"/>
        <v>9</v>
      </c>
    </row>
    <row r="96" spans="1:6">
      <c r="A96" t="str">
        <f t="shared" si="6"/>
        <v>南浦正品仓MCW403KC0166E5</v>
      </c>
      <c r="B96" t="str">
        <f t="shared" si="7"/>
        <v>南浦正品仓M</v>
      </c>
      <c r="C96" t="s">
        <v>34</v>
      </c>
      <c r="D96" t="s">
        <v>105</v>
      </c>
      <c r="E96">
        <v>4</v>
      </c>
      <c r="F96">
        <f t="shared" si="9"/>
        <v>4</v>
      </c>
    </row>
    <row r="97" spans="1:6">
      <c r="A97" t="str">
        <f t="shared" si="6"/>
        <v>南浦正品仓XLCW403KC0166E5</v>
      </c>
      <c r="B97" t="str">
        <f t="shared" si="7"/>
        <v>南浦正品仓XL</v>
      </c>
      <c r="C97" t="s">
        <v>34</v>
      </c>
      <c r="D97" t="s">
        <v>106</v>
      </c>
      <c r="E97">
        <v>0</v>
      </c>
      <c r="F97">
        <f t="shared" si="9"/>
        <v>0</v>
      </c>
    </row>
    <row r="98" spans="1:6">
      <c r="A98" t="str">
        <f t="shared" si="6"/>
        <v>南浦正品仓LCW403KC0166E5</v>
      </c>
      <c r="B98" t="str">
        <f t="shared" si="7"/>
        <v>南浦正品仓L</v>
      </c>
      <c r="C98" t="s">
        <v>34</v>
      </c>
      <c r="D98" t="s">
        <v>107</v>
      </c>
      <c r="E98">
        <v>0</v>
      </c>
      <c r="F98">
        <f t="shared" si="9"/>
        <v>0</v>
      </c>
    </row>
    <row r="99" spans="1:6">
      <c r="A99" t="str">
        <f t="shared" si="6"/>
        <v>南浦正品仓FCW403KC0166E5</v>
      </c>
      <c r="B99" t="str">
        <f t="shared" si="7"/>
        <v>南浦正品仓F</v>
      </c>
      <c r="C99" t="s">
        <v>34</v>
      </c>
      <c r="D99" t="s">
        <v>108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58</v>
      </c>
      <c r="G1" t="s">
        <v>32</v>
      </c>
      <c r="H1" t="s">
        <v>115</v>
      </c>
      <c r="I1" t="s">
        <v>116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s="4" t="s">
        <v>37</v>
      </c>
      <c r="P1" t="s">
        <v>36</v>
      </c>
      <c r="Q1" t="s">
        <v>35</v>
      </c>
      <c r="R1" t="s">
        <v>121</v>
      </c>
      <c r="S1" t="s">
        <v>122</v>
      </c>
      <c r="T1" t="s">
        <v>123</v>
      </c>
      <c r="U1" s="9" t="s">
        <v>124</v>
      </c>
      <c r="V1" t="s">
        <v>59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125</v>
      </c>
      <c r="AD1" t="s">
        <v>59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126</v>
      </c>
      <c r="AL1" t="s">
        <v>59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127</v>
      </c>
      <c r="AT1" t="s">
        <v>59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128</v>
      </c>
      <c r="BB1" t="s">
        <v>59</v>
      </c>
    </row>
    <row r="2" s="2" customFormat="1" ht="42" customHeight="1" spans="1:54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58</v>
      </c>
      <c r="G2" s="11" t="s">
        <v>32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37</v>
      </c>
      <c r="P2" s="18" t="s">
        <v>36</v>
      </c>
      <c r="Q2" s="18" t="s">
        <v>35</v>
      </c>
      <c r="R2" s="18" t="s">
        <v>121</v>
      </c>
      <c r="S2" s="18" t="s">
        <v>122</v>
      </c>
      <c r="T2" s="18" t="s">
        <v>123</v>
      </c>
      <c r="U2" s="18" t="s">
        <v>124</v>
      </c>
      <c r="V2" s="25" t="s">
        <v>59</v>
      </c>
      <c r="W2" s="26" t="s">
        <v>37</v>
      </c>
      <c r="X2" s="27" t="s">
        <v>36</v>
      </c>
      <c r="Y2" s="27" t="s">
        <v>35</v>
      </c>
      <c r="Z2" s="27" t="s">
        <v>121</v>
      </c>
      <c r="AA2" s="27" t="s">
        <v>122</v>
      </c>
      <c r="AB2" s="27" t="s">
        <v>123</v>
      </c>
      <c r="AC2" s="27" t="s">
        <v>24</v>
      </c>
      <c r="AD2" s="31" t="s">
        <v>59</v>
      </c>
      <c r="AE2" s="32" t="s">
        <v>37</v>
      </c>
      <c r="AF2" s="33" t="s">
        <v>36</v>
      </c>
      <c r="AG2" s="33" t="s">
        <v>35</v>
      </c>
      <c r="AH2" s="33" t="s">
        <v>121</v>
      </c>
      <c r="AI2" s="33" t="s">
        <v>122</v>
      </c>
      <c r="AJ2" s="33" t="s">
        <v>123</v>
      </c>
      <c r="AK2" s="33" t="s">
        <v>16</v>
      </c>
      <c r="AL2" s="36" t="s">
        <v>59</v>
      </c>
      <c r="AM2" s="37" t="s">
        <v>37</v>
      </c>
      <c r="AN2" s="38" t="s">
        <v>36</v>
      </c>
      <c r="AO2" s="38" t="s">
        <v>35</v>
      </c>
      <c r="AP2" s="38" t="s">
        <v>121</v>
      </c>
      <c r="AQ2" s="38" t="s">
        <v>122</v>
      </c>
      <c r="AR2" s="38" t="s">
        <v>123</v>
      </c>
      <c r="AS2" s="38" t="s">
        <v>26</v>
      </c>
      <c r="AT2" s="42" t="s">
        <v>59</v>
      </c>
      <c r="AU2" s="43" t="s">
        <v>37</v>
      </c>
      <c r="AV2" s="43" t="s">
        <v>36</v>
      </c>
      <c r="AW2" s="43" t="s">
        <v>35</v>
      </c>
      <c r="AX2" s="43" t="s">
        <v>121</v>
      </c>
      <c r="AY2" s="43" t="s">
        <v>122</v>
      </c>
      <c r="AZ2" s="43" t="s">
        <v>123</v>
      </c>
      <c r="BA2" s="43" t="s">
        <v>128</v>
      </c>
      <c r="BB2" s="43" t="s">
        <v>59</v>
      </c>
    </row>
    <row r="3" s="3" customFormat="1" ht="29" customHeight="1" spans="1:54">
      <c r="A3" s="12">
        <v>45288</v>
      </c>
      <c r="B3" s="13" t="s">
        <v>129</v>
      </c>
      <c r="C3" s="13" t="s">
        <v>130</v>
      </c>
      <c r="D3" s="13" t="str">
        <f>_xlfn.DISPIMG("ID_868FE94F6FA74C318898773D9E1C2595",1)</f>
        <v>=DISPIMG("ID_868FE94F6FA74C318898773D9E1C2595",1)</v>
      </c>
      <c r="E3" s="13"/>
      <c r="F3" s="13"/>
      <c r="G3" s="13" t="s">
        <v>109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10</v>
      </c>
      <c r="Q3" s="13">
        <v>30</v>
      </c>
      <c r="R3" s="13">
        <v>31</v>
      </c>
      <c r="S3" s="13">
        <v>10</v>
      </c>
      <c r="T3" s="13"/>
      <c r="U3" s="28">
        <v>81</v>
      </c>
      <c r="V3" s="19"/>
      <c r="W3" s="20">
        <v>0</v>
      </c>
      <c r="X3" s="13">
        <v>2</v>
      </c>
      <c r="Y3" s="13">
        <v>2</v>
      </c>
      <c r="Z3" s="13">
        <v>2</v>
      </c>
      <c r="AA3" s="13">
        <v>0</v>
      </c>
      <c r="AB3" s="13"/>
      <c r="AC3" s="28">
        <v>6</v>
      </c>
      <c r="AD3" s="19"/>
      <c r="AE3" s="20">
        <v>0</v>
      </c>
      <c r="AF3" s="13">
        <v>7</v>
      </c>
      <c r="AG3" s="13">
        <v>25</v>
      </c>
      <c r="AH3" s="13">
        <v>26</v>
      </c>
      <c r="AI3" s="13">
        <v>9</v>
      </c>
      <c r="AJ3" s="13"/>
      <c r="AK3" s="28">
        <v>67</v>
      </c>
      <c r="AL3" s="39"/>
      <c r="AM3" s="20">
        <v>0</v>
      </c>
      <c r="AN3" s="13">
        <v>1</v>
      </c>
      <c r="AO3" s="13">
        <v>3</v>
      </c>
      <c r="AP3" s="13">
        <v>3</v>
      </c>
      <c r="AQ3" s="13">
        <v>1</v>
      </c>
      <c r="AR3" s="13">
        <v>0</v>
      </c>
      <c r="AS3" s="28">
        <v>8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>
        <v>45288</v>
      </c>
      <c r="B4" s="13" t="s">
        <v>129</v>
      </c>
      <c r="C4" s="13" t="s">
        <v>130</v>
      </c>
      <c r="D4" s="13" t="str">
        <f>_xlfn.DISPIMG("ID_1BF1C97FB154450380E1E38C4CF6E87B",1)</f>
        <v>=DISPIMG("ID_1BF1C97FB154450380E1E38C4CF6E87B",1)</v>
      </c>
      <c r="E4" s="13"/>
      <c r="F4" s="13"/>
      <c r="G4" s="13" t="s">
        <v>34</v>
      </c>
      <c r="H4" s="13" t="s">
        <v>134</v>
      </c>
      <c r="I4" s="13" t="s">
        <v>132</v>
      </c>
      <c r="J4" s="13" t="s">
        <v>133</v>
      </c>
      <c r="K4" s="13" t="e">
        <v>#N/A</v>
      </c>
      <c r="L4" s="13">
        <v>0</v>
      </c>
      <c r="M4" s="13" t="s">
        <v>135</v>
      </c>
      <c r="N4" s="19">
        <v>0</v>
      </c>
      <c r="O4" s="20">
        <v>41</v>
      </c>
      <c r="P4" s="13">
        <v>41</v>
      </c>
      <c r="Q4" s="13">
        <v>21</v>
      </c>
      <c r="R4" s="13"/>
      <c r="S4" s="13"/>
      <c r="T4" s="13"/>
      <c r="U4" s="28">
        <v>103</v>
      </c>
      <c r="V4" s="19"/>
      <c r="W4" s="20">
        <v>2</v>
      </c>
      <c r="X4" s="13">
        <v>2</v>
      </c>
      <c r="Y4" s="13">
        <v>2</v>
      </c>
      <c r="Z4" s="13"/>
      <c r="AA4" s="13"/>
      <c r="AB4" s="13"/>
      <c r="AC4" s="28">
        <v>6</v>
      </c>
      <c r="AD4" s="19"/>
      <c r="AE4" s="20">
        <v>30</v>
      </c>
      <c r="AF4" s="13">
        <v>30</v>
      </c>
      <c r="AG4" s="13">
        <v>15</v>
      </c>
      <c r="AH4" s="13"/>
      <c r="AI4" s="13"/>
      <c r="AJ4" s="13"/>
      <c r="AK4" s="28">
        <v>75</v>
      </c>
      <c r="AL4" s="39"/>
      <c r="AM4" s="20">
        <v>9</v>
      </c>
      <c r="AN4" s="13">
        <v>9</v>
      </c>
      <c r="AO4" s="13">
        <v>4</v>
      </c>
      <c r="AP4" s="13">
        <v>0</v>
      </c>
      <c r="AQ4" s="13">
        <v>0</v>
      </c>
      <c r="AR4" s="13">
        <v>0</v>
      </c>
      <c r="AS4" s="28">
        <v>22</v>
      </c>
      <c r="AT4" s="44"/>
      <c r="AU4" s="20"/>
      <c r="AV4" s="13"/>
      <c r="AW4" s="13"/>
      <c r="AX4" s="13"/>
      <c r="AY4" s="13"/>
      <c r="AZ4" s="13"/>
      <c r="BA4" s="28">
        <v>0</v>
      </c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2023-12-28T09:17:31Z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