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装箱指令单批量导入!$A$1:$O$35</definedName>
    <definedName name="_xlnm._FilterDatabase" localSheetId="1" hidden="1">模板!$A$3:$Q$43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638" name="ID_6A238327277A4FD198E654A75234211A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246412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<sst xmlns="http://schemas.openxmlformats.org/spreadsheetml/2006/main" count="554" uniqueCount="139">
  <si>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</si>
  <si>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</si>
  <si>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</si>
  <si>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</si>
  <si>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</si>
  <si>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</si>
  <si>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</si>
  <si>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</si>
  <si>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</si>
  <si>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</si>
  <si>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</si>
  <si>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</si>
  <si>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</si>
  <si>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</si>
  <si>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</si>
  <si>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RY20231227003</t>
  </si>
  <si>
    <t>香港仓</t>
  </si>
  <si>
    <t>C104S-0303-B3WH</t>
  </si>
  <si>
    <t>C104S-0303-B3WHL</t>
  </si>
  <si>
    <t>正品</t>
  </si>
  <si>
    <t>2023-12-27</t>
  </si>
  <si>
    <t>香港</t>
  </si>
  <si>
    <t>C104S-0303-B3WHM</t>
  </si>
  <si>
    <t>C104S-0303-B3WHS</t>
  </si>
  <si>
    <t>C104S-0303-B3WHXL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</si>
  <si>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</si>
  <si>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</si>
  <si>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</si>
  <si>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</si>
  <si>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</si>
  <si>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</si>
  <si>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</si>
  <si>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</si>
  <si>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</si>
  <si>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</si>
  <si>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</si>
  <si>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</si>
  <si>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</si>
  <si>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</si>
  <si>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</si>
  <si>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</si>
  <si>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</si>
  <si>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</si>
  <si>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</si>
  <si>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</si>
  <si>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</si>
  <si>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</si>
  <si>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</si>
  <si>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</si>
  <si>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</si>
  <si>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</si>
  <si>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</si>
  <si>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</si>
  <si>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</si>
  <si>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</si>
  <si>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</si>
  <si>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</si>
  <si>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</si>
  <si>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</si>
  <si>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</si>
  <si>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</si>
  <si>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</si>
  <si>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</si>
  <si>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</si>
  <si>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</si>
  <si>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</si>
  <si>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</si>
  <si>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</si>
  <si>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</si>
  <si>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中正</t>
  </si>
  <si>
    <t>400002</t>
  </si>
  <si>
    <t>256</t>
  </si>
  <si>
    <t>5120</t>
  </si>
  <si>
    <t>全时段</t>
  </si>
  <si>
    <t>MO20231212444</t>
  </si>
  <si>
    <t>CHESTER CHARLES</t>
  </si>
  <si>
    <t>翻单3</t>
  </si>
  <si>
    <t>本白</t>
  </si>
  <si>
    <t>FOB</t>
  </si>
  <si>
    <t>张春菊</t>
  </si>
  <si>
    <t>15104</t>
  </si>
  <si>
    <t>10240</t>
  </si>
  <si>
    <t>2560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</si>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</sst>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4" xfId="0" applyFont="1" applyFill="1" applyBorder="1" applyAlignment="1">
      <alignment horizontal="center" vertical="top" wrapText="1"/>
    </xf>
    <xf numFmtId="0" fontId="5" fillId="4" borderId="5" xfId="49" applyFont="1" applyFill="1" applyBorder="1" applyAlignment="1">
      <alignment horizontal="center" vertical="top"/>
    </xf>
    <xf numFmtId="0" fontId="5" fillId="4" borderId="3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5" fillId="4" borderId="4" xfId="49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top"/>
    </xf>
    <xf numFmtId="0" fontId="5" fillId="6" borderId="5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4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6" borderId="4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5" fillId="7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0" xfId="0" applyNumberFormat="1" applyFont="1" applyAlignment="1"/>
    <xf numFmtId="0" fontId="0" fillId="0" borderId="0" xfId="0" applyAlignment="1">
      <alignment horizontal="center" vertical="center"/>
    </xf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7" xfId="0" applyNumberFormat="1" applyFont="1" applyBorder="1" applyAlignme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87.6591203704" refreshedBy="CC USER" recordCount="3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6A238327277A4FD198E654A75234211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3">
        <s v="货号"/>
        <s v="C104S-0303-B3WH"/>
        <m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0"/>
        <m/>
      </sharedItems>
    </cacheField>
    <cacheField name="M" numFmtId="0">
      <sharedItems containsBlank="1" containsNumber="1" containsInteger="1" containsMixedTypes="1" count="3">
        <s v="M"/>
        <n v="59"/>
        <m/>
      </sharedItems>
    </cacheField>
    <cacheField name="L" numFmtId="0">
      <sharedItems containsBlank="1" containsNumber="1" containsInteger="1" containsMixedTypes="1" count="3">
        <s v="L"/>
        <n v="20"/>
        <m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29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34"/>
        <m/>
      </sharedItems>
    </cacheField>
    <cacheField name="香港仓L" numFmtId="0">
      <sharedItems containsBlank="1" containsNumber="1" containsInteger="1" containsMixedTypes="1" count="3">
        <s v="L"/>
        <n v="12"/>
        <m/>
      </sharedItems>
    </cacheField>
    <cacheField name="香港仓XL" numFmtId="0">
      <sharedItems containsBlank="1" containsNumber="1" containsInteger="1" containsMixedTypes="1" count="3">
        <s v="XL"/>
        <n v="6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5"/>
        <m/>
      </sharedItems>
    </cacheField>
    <cacheField name="南浦正品仓M" numFmtId="0">
      <sharedItems containsBlank="1" containsNumber="1" containsInteger="1" containsMixedTypes="1" count="3">
        <s v="M"/>
        <n v="23"/>
        <m/>
      </sharedItems>
    </cacheField>
    <cacheField name="南浦正品仓L" numFmtId="0">
      <sharedItems containsBlank="1" containsNumber="1" containsInteger="1" containsMixedTypes="1" count="3">
        <s v="L"/>
        <n v="6"/>
        <m/>
      </sharedItems>
    </cacheField>
    <cacheField name="南浦正品仓XL" numFmtId="0">
      <sharedItems containsBlank="1" containsNumber="1" containsInteger="1" containsMixedTypes="1" count="3">
        <s v="XL"/>
        <n v="4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8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1"/>
    <x v="2"/>
    <x v="2"/>
    <x v="2"/>
    <x v="2"/>
    <x v="1"/>
    <x v="2"/>
    <x v="1"/>
    <x v="2"/>
    <x v="2"/>
    <x v="2"/>
    <x v="2"/>
    <x v="1"/>
    <x v="1"/>
    <x v="2"/>
    <x v="1"/>
    <x v="2"/>
    <x v="2"/>
    <x v="2"/>
    <x v="2"/>
    <x v="2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4">
        <item x="2"/>
        <item x="0"/>
        <item m="1" x="12"/>
        <item m="1" x="11"/>
        <item m="1" x="8"/>
        <item m="1" x="9"/>
        <item m="1" x="10"/>
        <item m="1" x="7"/>
        <item m="1" x="5"/>
        <item m="1" x="3"/>
        <item m="1" x="6"/>
        <item m="1" x="4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2" baseField="0" baseItem="0"/>
    <dataField name="求和项:武汉仓S" fld="23" baseField="0" baseItem="0"/>
    <dataField name="求和项:武汉仓M" fld="24" baseField="0" baseItem="0"/>
    <dataField name="求和项:武汉仓F" fld="27" baseField="0" baseItem="0"/>
    <dataField name="求和项:武汉仓XL" fld="26" baseField="0" baseItem="0"/>
    <dataField name="求和项:武汉仓L" fld="25" baseField="0" baseItem="0"/>
    <dataField name="求和项:香港仓XS" fld="30" baseField="0" baseItem="0"/>
    <dataField name="求和项:香港仓S" fld="31" baseField="0" baseItem="0"/>
    <dataField name="求和项:香港仓L" fld="33" baseField="0" baseItem="0"/>
    <dataField name="求和项:香港仓M" fld="32" baseField="0" baseItem="0"/>
    <dataField name="求和项:香港仓XL" fld="34" baseField="0" baseItem="0"/>
    <dataField name="求和项:香港仓F" fld="35" baseField="0" baseItem="0"/>
    <dataField name="求和项:南浦拍照样衣仓XS" fld="46" baseField="0" baseItem="0"/>
    <dataField name="求和项:南浦拍照样衣仓S" fld="47" baseField="0" baseItem="0"/>
    <dataField name="求和项:南浦拍照样衣仓M" fld="48" baseField="0" baseItem="0"/>
    <dataField name="求和项:南浦拍照样衣仓L" fld="49" baseField="0" baseItem="0"/>
    <dataField name="求和项:南浦拍照样衣仓XL" fld="50" baseField="0" baseItem="0"/>
    <dataField name="求和项:南浦拍照样衣仓F" fld="51" baseField="0" baseItem="0"/>
    <dataField name="求和项:南浦正品仓S" fld="39" baseField="0" baseItem="0"/>
    <dataField name="求和项:南浦正品仓XS" fld="38" baseField="0" baseItem="0"/>
    <dataField name="求和项:南浦正品仓M" fld="40" baseField="0" baseItem="0"/>
    <dataField name="求和项:南浦正品仓XL" fld="42" baseField="0" baseItem="0"/>
    <dataField name="求和项:南浦正品仓L" fld="41" baseField="0" baseItem="0"/>
    <dataField name="求和项:南浦正品仓F" fld="4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4" sqref="D1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0" customFormat="1" ht="33" spans="1:15">
      <c r="A1" s="61" t="s">
        <v>0</v>
      </c>
      <c r="B1" s="62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3" t="s">
        <v>6</v>
      </c>
      <c r="H1" s="61" t="s">
        <v>7</v>
      </c>
      <c r="I1" s="61" t="s">
        <v>8</v>
      </c>
      <c r="J1" s="62" t="s">
        <v>9</v>
      </c>
      <c r="K1" s="62" t="s">
        <v>10</v>
      </c>
      <c r="L1" s="62" t="s">
        <v>11</v>
      </c>
      <c r="M1" s="62" t="s">
        <v>12</v>
      </c>
      <c r="N1" s="62" t="s">
        <v>13</v>
      </c>
      <c r="O1" s="62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12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0</v>
      </c>
      <c r="F9" t="s">
        <v>19</v>
      </c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6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23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15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4</v>
      </c>
      <c r="F13" t="s">
        <v>19</v>
      </c>
      <c r="H13" t="s">
        <v>20</v>
      </c>
      <c r="I13" t="s">
        <v>28</v>
      </c>
    </row>
  </sheetData>
  <autoFilter ref="A1:O3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52" customFormat="1" ht="18" customHeight="1" spans="1:11">
      <c r="A1" s="52" t="s">
        <v>29</v>
      </c>
      <c r="B1" s="52" t="s">
        <v>29</v>
      </c>
      <c r="C1" s="52" t="s">
        <v>30</v>
      </c>
      <c r="D1" s="52" t="s">
        <v>29</v>
      </c>
      <c r="E1" s="52" t="s">
        <v>30</v>
      </c>
      <c r="F1" s="52" t="s">
        <v>30</v>
      </c>
      <c r="G1" s="52" t="s">
        <v>30</v>
      </c>
      <c r="H1" s="52" t="s">
        <v>30</v>
      </c>
      <c r="J1" s="52" t="s">
        <v>30</v>
      </c>
      <c r="K1" s="52" t="s">
        <v>29</v>
      </c>
    </row>
    <row r="2" s="52" customFormat="1" ht="48" customHeight="1" spans="3:11">
      <c r="C2" t="e">
        <f>_xlfn.XLOOKUP(E2,预约送货单!F:F,预约送货单!D:D)</f>
        <v>#N/A</v>
      </c>
      <c r="D2" s="54" t="s">
        <v>31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4" t="s">
        <v>32</v>
      </c>
    </row>
    <row r="3" s="53" customFormat="1" ht="33" spans="1:17">
      <c r="A3" s="55" t="s">
        <v>33</v>
      </c>
      <c r="B3" s="55" t="s">
        <v>34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8" t="s">
        <v>6</v>
      </c>
      <c r="J3" s="56" t="s">
        <v>7</v>
      </c>
      <c r="K3" s="56" t="s">
        <v>8</v>
      </c>
      <c r="L3" s="59" t="s">
        <v>9</v>
      </c>
      <c r="M3" s="59" t="s">
        <v>10</v>
      </c>
      <c r="N3" s="59" t="s">
        <v>11</v>
      </c>
      <c r="O3" s="59" t="s">
        <v>12</v>
      </c>
      <c r="P3" s="59" t="s">
        <v>13</v>
      </c>
      <c r="Q3" s="59" t="s">
        <v>14</v>
      </c>
    </row>
    <row r="4" spans="1:11">
      <c r="A4" s="13" t="s">
        <v>17</v>
      </c>
      <c r="B4" s="48" t="s">
        <v>35</v>
      </c>
      <c r="C4" t="str">
        <f>_xlfn.XLOOKUP(E4,预约送货单!F:F,预约送货单!D:D)</f>
        <v>RY20231227003</v>
      </c>
      <c r="D4" t="s">
        <v>16</v>
      </c>
      <c r="E4" t="str">
        <f>_xlfn.XLOOKUP(F4,预约送货单!Z:Z,预约送货单!F:F)</f>
        <v>C104S-0303-B3WH</v>
      </c>
      <c r="F4" t="str">
        <f t="shared" si="0"/>
        <v>C104S-0303-B3WHL</v>
      </c>
      <c r="G4">
        <f>VLOOKUP(D4&amp;B4&amp;A4,分仓ST!A:E,5,0)</f>
        <v>12</v>
      </c>
      <c r="H4" t="str">
        <f>_xlfn.XLOOKUP(E4,预约送货单!F:F,预约送货单!E:E)</f>
        <v>正品</v>
      </c>
      <c r="J4" t="str">
        <f>VLOOKUP(E4,预约送货单!F:N,9,0)</f>
        <v>2023-12-27</v>
      </c>
      <c r="K4" t="s">
        <v>21</v>
      </c>
    </row>
    <row r="5" spans="1:11">
      <c r="A5" s="13" t="s">
        <v>17</v>
      </c>
      <c r="B5" s="48" t="s">
        <v>36</v>
      </c>
      <c r="C5" t="str">
        <f>_xlfn.XLOOKUP(E5,预约送货单!F:F,预约送货单!D:D)</f>
        <v>RY20231227003</v>
      </c>
      <c r="D5" t="s">
        <v>16</v>
      </c>
      <c r="E5" t="str">
        <f>_xlfn.XLOOKUP(F5,预约送货单!Z:Z,预约送货单!F:F)</f>
        <v>C104S-0303-B3WH</v>
      </c>
      <c r="F5" t="str">
        <f t="shared" si="0"/>
        <v>C104S-0303-B3WHM</v>
      </c>
      <c r="G5">
        <f>VLOOKUP(D5&amp;B5&amp;A5,分仓ST!A:E,5,0)</f>
        <v>34</v>
      </c>
      <c r="H5" t="str">
        <f>_xlfn.XLOOKUP(E5,预约送货单!F:F,预约送货单!E:E)</f>
        <v>正品</v>
      </c>
      <c r="J5" t="str">
        <f>VLOOKUP(E5,预约送货单!F:N,9,0)</f>
        <v>2023-12-27</v>
      </c>
      <c r="K5" t="s">
        <v>21</v>
      </c>
    </row>
    <row r="6" spans="1:11">
      <c r="A6" s="13" t="s">
        <v>17</v>
      </c>
      <c r="B6" s="48" t="s">
        <v>37</v>
      </c>
      <c r="C6" t="str">
        <f>_xlfn.XLOOKUP(E6,预约送货单!F:F,预约送货单!D:D)</f>
        <v>RY20231227003</v>
      </c>
      <c r="D6" t="s">
        <v>16</v>
      </c>
      <c r="E6" t="str">
        <f>_xlfn.XLOOKUP(F6,预约送货单!Z:Z,预约送货单!F:F)</f>
        <v>C104S-0303-B3WH</v>
      </c>
      <c r="F6" t="str">
        <f t="shared" si="0"/>
        <v>C104S-0303-B3WHS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2023-12-27</v>
      </c>
      <c r="K6" t="s">
        <v>21</v>
      </c>
    </row>
    <row r="7" spans="1:11">
      <c r="A7" s="13" t="s">
        <v>17</v>
      </c>
      <c r="B7" s="48" t="s">
        <v>38</v>
      </c>
      <c r="C7" t="str">
        <f>_xlfn.XLOOKUP(E7,预约送货单!F:F,预约送货单!D:D)</f>
        <v>RY20231227003</v>
      </c>
      <c r="D7" t="s">
        <v>16</v>
      </c>
      <c r="E7" t="str">
        <f>_xlfn.XLOOKUP(F7,预约送货单!Z:Z,预约送货单!F:F)</f>
        <v>C104S-0303-B3WH</v>
      </c>
      <c r="F7" t="str">
        <f t="shared" si="0"/>
        <v>C104S-0303-B3WHXL</v>
      </c>
      <c r="G7">
        <f>VLOOKUP(D7&amp;B7&amp;A7,分仓ST!A:E,5,0)</f>
        <v>6</v>
      </c>
      <c r="H7" t="str">
        <f>_xlfn.XLOOKUP(E7,预约送货单!F:F,预约送货单!E:E)</f>
        <v>正品</v>
      </c>
      <c r="J7" t="str">
        <f>VLOOKUP(E7,预约送货单!F:N,9,0)</f>
        <v>2023-12-27</v>
      </c>
      <c r="K7" t="s">
        <v>21</v>
      </c>
    </row>
    <row r="8" spans="1:11">
      <c r="A8" s="13" t="s">
        <v>17</v>
      </c>
      <c r="B8" s="48" t="s">
        <v>35</v>
      </c>
      <c r="C8" t="str">
        <f>_xlfn.XLOOKUP(E8,预约送货单!F:F,预约送货单!D:D)</f>
        <v>RY20231227003</v>
      </c>
      <c r="D8" t="s">
        <v>25</v>
      </c>
      <c r="E8" t="str">
        <f>_xlfn.XLOOKUP(F8,预约送货单!Z:Z,预约送货单!F:F)</f>
        <v>C104S-0303-B3WH</v>
      </c>
      <c r="F8" t="str">
        <f t="shared" si="0"/>
        <v>C104S-0303-B3WHL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2023-12-27</v>
      </c>
      <c r="K8" t="s">
        <v>26</v>
      </c>
    </row>
    <row r="9" spans="1:11">
      <c r="A9" s="13" t="s">
        <v>17</v>
      </c>
      <c r="B9" s="48" t="s">
        <v>36</v>
      </c>
      <c r="C9" t="str">
        <f>_xlfn.XLOOKUP(E9,预约送货单!F:F,预约送货单!D:D)</f>
        <v>RY20231227003</v>
      </c>
      <c r="D9" t="s">
        <v>25</v>
      </c>
      <c r="E9" t="str">
        <f>_xlfn.XLOOKUP(F9,预约送货单!Z:Z,预约送货单!F:F)</f>
        <v>C104S-0303-B3WH</v>
      </c>
      <c r="F9" t="str">
        <f t="shared" si="0"/>
        <v>C104S-0303-B3WHM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2023-12-27</v>
      </c>
      <c r="K9" t="s">
        <v>26</v>
      </c>
    </row>
    <row r="10" spans="1:11">
      <c r="A10" s="13" t="s">
        <v>17</v>
      </c>
      <c r="B10" s="48" t="s">
        <v>37</v>
      </c>
      <c r="C10" t="str">
        <f>_xlfn.XLOOKUP(E10,预约送货单!F:F,预约送货单!D:D)</f>
        <v>RY20231227003</v>
      </c>
      <c r="D10" t="s">
        <v>25</v>
      </c>
      <c r="E10" t="str">
        <f>_xlfn.XLOOKUP(F10,预约送货单!Z:Z,预约送货单!F:F)</f>
        <v>C104S-0303-B3WH</v>
      </c>
      <c r="F10" t="str">
        <f t="shared" ref="F10:F33" si="1">A10&amp;B10</f>
        <v>C104S-0303-B3WHS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2023-12-27</v>
      </c>
      <c r="K10" t="s">
        <v>26</v>
      </c>
    </row>
    <row r="11" spans="1:11">
      <c r="A11" s="13" t="s">
        <v>17</v>
      </c>
      <c r="B11" s="48" t="s">
        <v>38</v>
      </c>
      <c r="C11" t="str">
        <f>_xlfn.XLOOKUP(E11,预约送货单!F:F,预约送货单!D:D)</f>
        <v>RY20231227003</v>
      </c>
      <c r="D11" t="s">
        <v>25</v>
      </c>
      <c r="E11" t="str">
        <f>_xlfn.XLOOKUP(F11,预约送货单!Z:Z,预约送货单!F:F)</f>
        <v>C104S-0303-B3WH</v>
      </c>
      <c r="F11" t="str">
        <f t="shared" si="1"/>
        <v>C104S-0303-B3WHXL</v>
      </c>
      <c r="G11">
        <f>VLOOKUP(D11&amp;B11&amp;A11,分仓ST!A:E,5,0)</f>
        <v>0</v>
      </c>
      <c r="H11" t="str">
        <f>_xlfn.XLOOKUP(E11,预约送货单!F:F,预约送货单!E:E)</f>
        <v>正品</v>
      </c>
      <c r="J11" t="str">
        <f>VLOOKUP(E11,预约送货单!F:N,9,0)</f>
        <v>2023-12-27</v>
      </c>
      <c r="K11" t="s">
        <v>26</v>
      </c>
    </row>
    <row r="12" spans="1:11">
      <c r="A12" s="13" t="s">
        <v>17</v>
      </c>
      <c r="B12" s="48" t="s">
        <v>35</v>
      </c>
      <c r="C12" t="str">
        <f>_xlfn.XLOOKUP(E12,预约送货单!F:F,预约送货单!D:D)</f>
        <v>RY20231227003</v>
      </c>
      <c r="D12" t="s">
        <v>27</v>
      </c>
      <c r="E12" t="str">
        <f>_xlfn.XLOOKUP(F12,预约送货单!Z:Z,预约送货单!F:F)</f>
        <v>C104S-0303-B3WH</v>
      </c>
      <c r="F12" t="str">
        <f t="shared" si="1"/>
        <v>C104S-0303-B3WHL</v>
      </c>
      <c r="G12">
        <f>VLOOKUP(D12&amp;B12&amp;A12,分仓ST!A:E,5,0)</f>
        <v>6</v>
      </c>
      <c r="H12" t="str">
        <f>_xlfn.XLOOKUP(E12,预约送货单!F:F,预约送货单!E:E)</f>
        <v>正品</v>
      </c>
      <c r="J12" t="str">
        <f>VLOOKUP(E12,预约送货单!F:N,9,0)</f>
        <v>2023-12-27</v>
      </c>
      <c r="K12" t="s">
        <v>28</v>
      </c>
    </row>
    <row r="13" spans="1:11">
      <c r="A13" s="13" t="s">
        <v>17</v>
      </c>
      <c r="B13" s="48" t="s">
        <v>36</v>
      </c>
      <c r="C13" t="str">
        <f>_xlfn.XLOOKUP(E13,预约送货单!F:F,预约送货单!D:D)</f>
        <v>RY20231227003</v>
      </c>
      <c r="D13" t="s">
        <v>27</v>
      </c>
      <c r="E13" t="str">
        <f>_xlfn.XLOOKUP(F13,预约送货单!Z:Z,预约送货单!F:F)</f>
        <v>C104S-0303-B3WH</v>
      </c>
      <c r="F13" t="str">
        <f t="shared" si="1"/>
        <v>C104S-0303-B3WHM</v>
      </c>
      <c r="G13">
        <f>VLOOKUP(D13&amp;B13&amp;A13,分仓ST!A:E,5,0)</f>
        <v>23</v>
      </c>
      <c r="H13" t="str">
        <f>_xlfn.XLOOKUP(E13,预约送货单!F:F,预约送货单!E:E)</f>
        <v>正品</v>
      </c>
      <c r="J13" t="str">
        <f>VLOOKUP(E13,预约送货单!F:N,9,0)</f>
        <v>2023-12-27</v>
      </c>
      <c r="K13" t="s">
        <v>28</v>
      </c>
    </row>
    <row r="14" spans="1:11">
      <c r="A14" s="13" t="s">
        <v>17</v>
      </c>
      <c r="B14" s="48" t="s">
        <v>37</v>
      </c>
      <c r="C14" t="str">
        <f>_xlfn.XLOOKUP(E14,预约送货单!F:F,预约送货单!D:D)</f>
        <v>RY20231227003</v>
      </c>
      <c r="D14" t="s">
        <v>27</v>
      </c>
      <c r="E14" t="str">
        <f>_xlfn.XLOOKUP(F14,预约送货单!Z:Z,预约送货单!F:F)</f>
        <v>C104S-0303-B3WH</v>
      </c>
      <c r="F14" t="str">
        <f t="shared" si="1"/>
        <v>C104S-0303-B3WHS</v>
      </c>
      <c r="G14">
        <f>VLOOKUP(D14&amp;B14&amp;A14,分仓ST!A:E,5,0)</f>
        <v>15</v>
      </c>
      <c r="H14" t="str">
        <f>_xlfn.XLOOKUP(E14,预约送货单!F:F,预约送货单!E:E)</f>
        <v>正品</v>
      </c>
      <c r="J14" t="str">
        <f>VLOOKUP(E14,预约送货单!F:N,9,0)</f>
        <v>2023-12-27</v>
      </c>
      <c r="K14" t="s">
        <v>28</v>
      </c>
    </row>
    <row r="15" spans="1:11">
      <c r="A15" s="13" t="s">
        <v>17</v>
      </c>
      <c r="B15" s="48" t="s">
        <v>38</v>
      </c>
      <c r="C15" t="str">
        <f>_xlfn.XLOOKUP(E15,预约送货单!F:F,预约送货单!D:D)</f>
        <v>RY20231227003</v>
      </c>
      <c r="D15" t="s">
        <v>27</v>
      </c>
      <c r="E15" t="str">
        <f>_xlfn.XLOOKUP(F15,预约送货单!Z:Z,预约送货单!F:F)</f>
        <v>C104S-0303-B3WH</v>
      </c>
      <c r="F15" t="str">
        <f t="shared" si="1"/>
        <v>C104S-0303-B3WHXL</v>
      </c>
      <c r="G15">
        <f>VLOOKUP(D15&amp;B15&amp;A15,分仓ST!A:E,5,0)</f>
        <v>4</v>
      </c>
      <c r="H15" t="str">
        <f>_xlfn.XLOOKUP(E15,预约送货单!F:F,预约送货单!E:E)</f>
        <v>正品</v>
      </c>
      <c r="J15" t="str">
        <f>VLOOKUP(E15,预约送货单!F:N,9,0)</f>
        <v>2023-12-27</v>
      </c>
      <c r="K15" t="s">
        <v>28</v>
      </c>
    </row>
    <row r="16" spans="3:10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</row>
    <row r="17" spans="3:10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</row>
    <row r="18" spans="3:10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</row>
    <row r="19" spans="3:10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</row>
    <row r="20" spans="3:10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</row>
    <row r="21" spans="3:10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</row>
    <row r="22" spans="3:10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</row>
    <row r="23" spans="3:10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</row>
    <row r="24" spans="3:10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</row>
    <row r="25" spans="3:10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</row>
    <row r="26" spans="3:10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</row>
    <row r="27" spans="3:10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</row>
    <row r="28" spans="2:10">
      <c r="B28" s="48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</row>
    <row r="29" spans="2:10">
      <c r="B29" s="48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</row>
    <row r="30" spans="2:10">
      <c r="B30" s="48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</row>
    <row r="31" spans="2:10">
      <c r="B31" s="48"/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</row>
    <row r="32" spans="2:10">
      <c r="B32" s="48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</row>
    <row r="33" spans="2:10">
      <c r="B33" s="48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</row>
    <row r="34" spans="2:10">
      <c r="B34" s="48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</row>
    <row r="35" spans="2:10">
      <c r="B35" s="48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</row>
    <row r="36" spans="2:10">
      <c r="B36" s="48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</row>
    <row r="37" spans="2:10">
      <c r="B37" s="48"/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</row>
    <row r="38" spans="2:10">
      <c r="B38" s="48"/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</row>
    <row r="39" spans="2:10">
      <c r="B39" s="48"/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</row>
    <row r="40" spans="3:10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</row>
    <row r="41" spans="3:10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</row>
    <row r="42" spans="3:10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</row>
    <row r="43" spans="3:10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</row>
  </sheetData>
  <autoFilter ref="A3:Q43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showZeros="0" zoomScale="80" zoomScaleNormal="80" workbookViewId="0">
      <pane xSplit="4" ySplit="1" topLeftCell="U2" activePane="bottomRight" state="frozen"/>
      <selection/>
      <selection pane="topRight"/>
      <selection pane="bottomLeft"/>
      <selection pane="bottomRight" activeCell="V18" sqref="V18"/>
    </sheetView>
  </sheetViews>
  <sheetFormatPr defaultColWidth="9.23076923076923" defaultRowHeight="16.5"/>
  <cols>
    <col min="1" max="1" width="7.21538461538462" style="48" customWidth="1"/>
    <col min="2" max="2" width="7.20769230769231" style="48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7" customFormat="1" ht="14.5" spans="1:35">
      <c r="A1" s="49" t="s">
        <v>39</v>
      </c>
      <c r="B1" s="49" t="s">
        <v>40</v>
      </c>
      <c r="C1" s="47" t="s">
        <v>41</v>
      </c>
      <c r="D1" s="47" t="s">
        <v>42</v>
      </c>
      <c r="E1" s="47" t="s">
        <v>5</v>
      </c>
      <c r="F1" s="47" t="s">
        <v>43</v>
      </c>
      <c r="G1" s="47" t="s">
        <v>44</v>
      </c>
      <c r="H1" s="47" t="s">
        <v>45</v>
      </c>
      <c r="I1" s="47" t="s">
        <v>46</v>
      </c>
      <c r="J1" s="47" t="s">
        <v>6</v>
      </c>
      <c r="K1" s="47" t="s">
        <v>4</v>
      </c>
      <c r="L1" s="47" t="s">
        <v>47</v>
      </c>
      <c r="M1" s="47" t="s">
        <v>48</v>
      </c>
      <c r="N1" s="47" t="s">
        <v>7</v>
      </c>
      <c r="O1" s="47" t="s">
        <v>49</v>
      </c>
      <c r="P1" s="47" t="s">
        <v>50</v>
      </c>
      <c r="Q1" s="47" t="s">
        <v>51</v>
      </c>
      <c r="R1" s="47" t="s">
        <v>52</v>
      </c>
      <c r="S1" s="47" t="s">
        <v>53</v>
      </c>
      <c r="T1" s="47" t="s">
        <v>54</v>
      </c>
      <c r="U1" s="47" t="s">
        <v>1</v>
      </c>
      <c r="V1" s="47" t="s">
        <v>55</v>
      </c>
      <c r="W1" s="47" t="s">
        <v>56</v>
      </c>
      <c r="X1" s="47" t="s">
        <v>57</v>
      </c>
      <c r="Y1" s="47" t="s">
        <v>58</v>
      </c>
      <c r="Z1" s="47" t="s">
        <v>3</v>
      </c>
      <c r="AA1" s="47" t="s">
        <v>59</v>
      </c>
      <c r="AB1" s="47" t="s">
        <v>34</v>
      </c>
      <c r="AC1" s="47" t="s">
        <v>60</v>
      </c>
      <c r="AD1" s="47" t="s">
        <v>61</v>
      </c>
      <c r="AE1" s="47" t="s">
        <v>62</v>
      </c>
      <c r="AF1" s="47" t="s">
        <v>63</v>
      </c>
      <c r="AG1" s="47" t="s">
        <v>64</v>
      </c>
      <c r="AH1" s="47" t="s">
        <v>65</v>
      </c>
      <c r="AI1" s="47" t="s">
        <v>66</v>
      </c>
    </row>
    <row r="2" s="47" customFormat="1" ht="13" spans="1:35">
      <c r="A2" s="50">
        <f>SUMIFS(装箱指令单批量导入!E:E,装箱指令单批量导入!D:D,Z2)</f>
        <v>20</v>
      </c>
      <c r="B2" s="50">
        <f t="shared" ref="B2:B13" si="0">A2-K2</f>
        <v>0</v>
      </c>
      <c r="C2" s="47" t="s">
        <v>67</v>
      </c>
      <c r="D2" s="47" t="s">
        <v>15</v>
      </c>
      <c r="E2" s="47" t="s">
        <v>19</v>
      </c>
      <c r="F2" s="47" t="s">
        <v>17</v>
      </c>
      <c r="G2" s="47" t="s">
        <v>68</v>
      </c>
      <c r="H2" s="47" t="s">
        <v>69</v>
      </c>
      <c r="I2" s="47" t="s">
        <v>70</v>
      </c>
      <c r="J2" s="47" t="s">
        <v>71</v>
      </c>
      <c r="K2" s="47">
        <v>20</v>
      </c>
      <c r="L2" s="47" t="s">
        <v>72</v>
      </c>
      <c r="M2" s="47">
        <v>0</v>
      </c>
      <c r="N2" s="47" t="s">
        <v>20</v>
      </c>
      <c r="O2" s="47" t="s">
        <v>73</v>
      </c>
      <c r="P2" s="47" t="s">
        <v>19</v>
      </c>
      <c r="Q2" s="47" t="s">
        <v>74</v>
      </c>
      <c r="R2" s="47" t="s">
        <v>74</v>
      </c>
      <c r="U2" s="47" t="s">
        <v>27</v>
      </c>
      <c r="V2" s="47" t="s">
        <v>75</v>
      </c>
      <c r="W2" s="47" t="s">
        <v>76</v>
      </c>
      <c r="Z2" s="47" t="s">
        <v>18</v>
      </c>
      <c r="AA2" s="47" t="s">
        <v>77</v>
      </c>
      <c r="AB2" s="47" t="s">
        <v>35</v>
      </c>
      <c r="AC2" s="47" t="s">
        <v>78</v>
      </c>
      <c r="AD2" s="47" t="s">
        <v>79</v>
      </c>
      <c r="AE2" s="47" t="s">
        <v>79</v>
      </c>
      <c r="AF2" s="47" t="s">
        <v>20</v>
      </c>
      <c r="AI2" s="47" t="s">
        <v>20</v>
      </c>
    </row>
    <row r="3" s="47" customFormat="1" ht="13" spans="1:35">
      <c r="A3" s="50">
        <f>SUMIFS(装箱指令单批量导入!E:E,装箱指令单批量导入!D:D,Z3)</f>
        <v>59</v>
      </c>
      <c r="B3" s="50">
        <f t="shared" si="0"/>
        <v>0</v>
      </c>
      <c r="C3" s="47" t="s">
        <v>67</v>
      </c>
      <c r="D3" s="47" t="s">
        <v>15</v>
      </c>
      <c r="E3" s="47" t="s">
        <v>19</v>
      </c>
      <c r="F3" s="47" t="s">
        <v>17</v>
      </c>
      <c r="G3" s="47" t="s">
        <v>68</v>
      </c>
      <c r="H3" s="47" t="s">
        <v>69</v>
      </c>
      <c r="I3" s="47" t="s">
        <v>70</v>
      </c>
      <c r="J3" s="47" t="s">
        <v>71</v>
      </c>
      <c r="K3" s="47">
        <v>59</v>
      </c>
      <c r="L3" s="47" t="s">
        <v>80</v>
      </c>
      <c r="M3" s="47">
        <v>0</v>
      </c>
      <c r="N3" s="47" t="s">
        <v>20</v>
      </c>
      <c r="O3" s="47" t="s">
        <v>73</v>
      </c>
      <c r="P3" s="47" t="s">
        <v>19</v>
      </c>
      <c r="Q3" s="47" t="s">
        <v>74</v>
      </c>
      <c r="R3" s="47" t="s">
        <v>74</v>
      </c>
      <c r="U3" s="47" t="s">
        <v>27</v>
      </c>
      <c r="V3" s="47" t="s">
        <v>75</v>
      </c>
      <c r="W3" s="47" t="s">
        <v>76</v>
      </c>
      <c r="Z3" s="47" t="s">
        <v>22</v>
      </c>
      <c r="AA3" s="47" t="s">
        <v>77</v>
      </c>
      <c r="AB3" s="47" t="s">
        <v>36</v>
      </c>
      <c r="AC3" s="47" t="s">
        <v>78</v>
      </c>
      <c r="AD3" s="47" t="s">
        <v>79</v>
      </c>
      <c r="AE3" s="47" t="s">
        <v>79</v>
      </c>
      <c r="AF3" s="47" t="s">
        <v>20</v>
      </c>
      <c r="AI3" s="47" t="s">
        <v>20</v>
      </c>
    </row>
    <row r="4" s="47" customFormat="1" ht="13" spans="1:35">
      <c r="A4" s="50">
        <f>SUMIFS(装箱指令单批量导入!E:E,装箱指令单批量导入!D:D,Z4)</f>
        <v>40</v>
      </c>
      <c r="B4" s="50">
        <f t="shared" si="0"/>
        <v>0</v>
      </c>
      <c r="C4" s="47" t="s">
        <v>67</v>
      </c>
      <c r="D4" s="47" t="s">
        <v>15</v>
      </c>
      <c r="E4" s="47" t="s">
        <v>19</v>
      </c>
      <c r="F4" s="47" t="s">
        <v>17</v>
      </c>
      <c r="G4" s="47" t="s">
        <v>68</v>
      </c>
      <c r="H4" s="47" t="s">
        <v>69</v>
      </c>
      <c r="I4" s="47" t="s">
        <v>70</v>
      </c>
      <c r="J4" s="47" t="s">
        <v>71</v>
      </c>
      <c r="K4" s="47">
        <v>40</v>
      </c>
      <c r="L4" s="47" t="s">
        <v>81</v>
      </c>
      <c r="M4" s="47">
        <v>0</v>
      </c>
      <c r="N4" s="47" t="s">
        <v>20</v>
      </c>
      <c r="O4" s="47" t="s">
        <v>73</v>
      </c>
      <c r="P4" s="47" t="s">
        <v>19</v>
      </c>
      <c r="Q4" s="47" t="s">
        <v>74</v>
      </c>
      <c r="R4" s="47" t="s">
        <v>74</v>
      </c>
      <c r="U4" s="47" t="s">
        <v>27</v>
      </c>
      <c r="V4" s="47" t="s">
        <v>75</v>
      </c>
      <c r="W4" s="47" t="s">
        <v>76</v>
      </c>
      <c r="Z4" s="47" t="s">
        <v>23</v>
      </c>
      <c r="AA4" s="47" t="s">
        <v>77</v>
      </c>
      <c r="AB4" s="47" t="s">
        <v>37</v>
      </c>
      <c r="AC4" s="47" t="s">
        <v>78</v>
      </c>
      <c r="AD4" s="47" t="s">
        <v>79</v>
      </c>
      <c r="AE4" s="47" t="s">
        <v>79</v>
      </c>
      <c r="AF4" s="47" t="s">
        <v>20</v>
      </c>
      <c r="AI4" s="47" t="s">
        <v>20</v>
      </c>
    </row>
    <row r="5" s="47" customFormat="1" ht="13" spans="1:35">
      <c r="A5" s="50">
        <f>SUMIFS(装箱指令单批量导入!E:E,装箱指令单批量导入!D:D,Z5)</f>
        <v>10</v>
      </c>
      <c r="B5" s="50">
        <f t="shared" si="0"/>
        <v>0</v>
      </c>
      <c r="C5" s="47" t="s">
        <v>67</v>
      </c>
      <c r="D5" s="47" t="s">
        <v>15</v>
      </c>
      <c r="E5" s="47" t="s">
        <v>19</v>
      </c>
      <c r="F5" s="47" t="s">
        <v>17</v>
      </c>
      <c r="G5" s="47" t="s">
        <v>68</v>
      </c>
      <c r="H5" s="47" t="s">
        <v>69</v>
      </c>
      <c r="I5" s="47" t="s">
        <v>70</v>
      </c>
      <c r="J5" s="47" t="s">
        <v>71</v>
      </c>
      <c r="K5" s="47">
        <v>10</v>
      </c>
      <c r="L5" s="47" t="s">
        <v>82</v>
      </c>
      <c r="M5" s="47">
        <v>0</v>
      </c>
      <c r="N5" s="47" t="s">
        <v>20</v>
      </c>
      <c r="O5" s="47" t="s">
        <v>73</v>
      </c>
      <c r="P5" s="47" t="s">
        <v>19</v>
      </c>
      <c r="Q5" s="47" t="s">
        <v>74</v>
      </c>
      <c r="R5" s="47" t="s">
        <v>74</v>
      </c>
      <c r="U5" s="47" t="s">
        <v>27</v>
      </c>
      <c r="V5" s="47" t="s">
        <v>75</v>
      </c>
      <c r="W5" s="47" t="s">
        <v>76</v>
      </c>
      <c r="Z5" s="47" t="s">
        <v>24</v>
      </c>
      <c r="AA5" s="47" t="s">
        <v>77</v>
      </c>
      <c r="AB5" s="47" t="s">
        <v>38</v>
      </c>
      <c r="AC5" s="47" t="s">
        <v>78</v>
      </c>
      <c r="AD5" s="47" t="s">
        <v>79</v>
      </c>
      <c r="AE5" s="47" t="s">
        <v>79</v>
      </c>
      <c r="AF5" s="47" t="s">
        <v>20</v>
      </c>
      <c r="AI5" s="47" t="s">
        <v>20</v>
      </c>
    </row>
    <row r="6" s="47" customFormat="1" ht="13" spans="1:2">
      <c r="A6" s="50">
        <f>SUMIFS(装箱指令单批量导入!E:E,装箱指令单批量导入!D:D,Z6)</f>
        <v>0</v>
      </c>
      <c r="B6" s="50">
        <f t="shared" si="0"/>
        <v>0</v>
      </c>
    </row>
    <row r="7" s="47" customFormat="1" ht="13" spans="1:2">
      <c r="A7" s="50">
        <f>SUMIFS(装箱指令单批量导入!E:E,装箱指令单批量导入!D:D,Z7)</f>
        <v>0</v>
      </c>
      <c r="B7" s="50">
        <f t="shared" si="0"/>
        <v>0</v>
      </c>
    </row>
    <row r="8" s="47" customFormat="1" ht="13" spans="1:2">
      <c r="A8" s="50">
        <f>SUMIFS(装箱指令单批量导入!E:E,装箱指令单批量导入!D:D,Z8)</f>
        <v>0</v>
      </c>
      <c r="B8" s="50">
        <f t="shared" si="0"/>
        <v>0</v>
      </c>
    </row>
    <row r="9" spans="1:35">
      <c r="A9" s="50">
        <f>SUMIFS(装箱指令单批量导入!E:E,装箱指令单批量导入!D:D,Z9)</f>
        <v>0</v>
      </c>
      <c r="B9" s="50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</row>
    <row r="10" spans="1:35">
      <c r="A10" s="50">
        <f>SUMIFS(装箱指令单批量导入!E:E,装箱指令单批量导入!D:D,Z10)</f>
        <v>0</v>
      </c>
      <c r="B10" s="50">
        <f t="shared" si="0"/>
        <v>0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</row>
    <row r="11" spans="1:35">
      <c r="A11" s="50">
        <f>SUMIFS(装箱指令单批量导入!E:E,装箱指令单批量导入!D:D,Z11)</f>
        <v>0</v>
      </c>
      <c r="B11" s="50">
        <f t="shared" si="0"/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</row>
    <row r="12" spans="1:35">
      <c r="A12" s="50">
        <f>SUMIFS(装箱指令单批量导入!E:E,装箱指令单批量导入!D:D,Z12)</f>
        <v>0</v>
      </c>
      <c r="B12" s="50">
        <f t="shared" si="0"/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</row>
    <row r="13" spans="1:35">
      <c r="A13" s="50">
        <f>SUMIFS(装箱指令单批量导入!E:E,装箱指令单批量导入!D:D,Z13)</f>
        <v>0</v>
      </c>
      <c r="B13" s="50">
        <f t="shared" si="0"/>
        <v>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3"/>
  <sheetViews>
    <sheetView workbookViewId="0">
      <pane ySplit="5" topLeftCell="A113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33</v>
      </c>
      <c r="D28" t="s">
        <v>87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33</v>
      </c>
      <c r="D29" t="s">
        <v>88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33</v>
      </c>
      <c r="D30" t="s">
        <v>89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33</v>
      </c>
      <c r="D31" t="s">
        <v>90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33</v>
      </c>
      <c r="D32" t="s">
        <v>91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33</v>
      </c>
      <c r="D33" t="s">
        <v>92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33</v>
      </c>
      <c r="D34" t="s">
        <v>93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33</v>
      </c>
      <c r="D35" t="s">
        <v>94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33</v>
      </c>
      <c r="D36" t="s">
        <v>95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33</v>
      </c>
      <c r="D37" t="s">
        <v>96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33</v>
      </c>
      <c r="D38" t="s">
        <v>97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33</v>
      </c>
      <c r="D39" t="s">
        <v>98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33</v>
      </c>
      <c r="D40" t="s">
        <v>99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33</v>
      </c>
      <c r="D41" t="s">
        <v>100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33</v>
      </c>
      <c r="D42" t="s">
        <v>101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33</v>
      </c>
      <c r="D43" t="s">
        <v>102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33</v>
      </c>
      <c r="D44" t="s">
        <v>103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33</v>
      </c>
      <c r="D45" t="s">
        <v>104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105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33</v>
      </c>
      <c r="D47" t="s">
        <v>106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33</v>
      </c>
      <c r="D48" t="s">
        <v>107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108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33</v>
      </c>
      <c r="D50" t="s">
        <v>109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33</v>
      </c>
      <c r="D51" t="s">
        <v>110</v>
      </c>
      <c r="E51">
        <v>0</v>
      </c>
      <c r="F51">
        <f t="shared" si="5"/>
        <v>0</v>
      </c>
    </row>
    <row r="52" spans="1:6">
      <c r="A52" t="str">
        <f t="shared" si="3"/>
        <v>武汉仓XSC104S-0303-B3WH</v>
      </c>
      <c r="B52" t="str">
        <f t="shared" si="4"/>
        <v>武汉仓XS</v>
      </c>
      <c r="C52" t="s">
        <v>17</v>
      </c>
      <c r="D52" t="s">
        <v>87</v>
      </c>
      <c r="E52">
        <v>0</v>
      </c>
      <c r="F52">
        <f t="shared" si="5"/>
        <v>0</v>
      </c>
    </row>
    <row r="53" spans="1:6">
      <c r="A53" t="str">
        <f t="shared" si="3"/>
        <v>武汉仓SC104S-0303-B3WH</v>
      </c>
      <c r="B53" t="str">
        <f t="shared" si="4"/>
        <v>武汉仓S</v>
      </c>
      <c r="C53" t="s">
        <v>17</v>
      </c>
      <c r="D53" t="s">
        <v>88</v>
      </c>
      <c r="E53">
        <v>2</v>
      </c>
      <c r="F53">
        <f t="shared" si="5"/>
        <v>2</v>
      </c>
    </row>
    <row r="54" spans="1:6">
      <c r="A54" t="str">
        <f t="shared" si="3"/>
        <v>武汉仓MC104S-0303-B3WH</v>
      </c>
      <c r="B54" t="str">
        <f t="shared" si="4"/>
        <v>武汉仓M</v>
      </c>
      <c r="C54" t="s">
        <v>17</v>
      </c>
      <c r="D54" t="s">
        <v>89</v>
      </c>
      <c r="E54">
        <v>2</v>
      </c>
      <c r="F54">
        <f t="shared" si="5"/>
        <v>2</v>
      </c>
    </row>
    <row r="55" spans="1:6">
      <c r="A55" t="str">
        <f t="shared" si="3"/>
        <v>武汉仓FC104S-0303-B3WH</v>
      </c>
      <c r="B55" t="str">
        <f t="shared" si="4"/>
        <v>武汉仓F</v>
      </c>
      <c r="C55" t="s">
        <v>17</v>
      </c>
      <c r="D55" t="s">
        <v>90</v>
      </c>
      <c r="F55">
        <f t="shared" si="5"/>
        <v>0</v>
      </c>
    </row>
    <row r="56" spans="1:6">
      <c r="A56" t="str">
        <f t="shared" si="3"/>
        <v>武汉仓XLC104S-0303-B3WH</v>
      </c>
      <c r="B56" t="str">
        <f t="shared" si="4"/>
        <v>武汉仓XL</v>
      </c>
      <c r="C56" t="s">
        <v>17</v>
      </c>
      <c r="D56" t="s">
        <v>91</v>
      </c>
      <c r="F56">
        <f t="shared" si="5"/>
        <v>0</v>
      </c>
    </row>
    <row r="57" spans="1:6">
      <c r="A57" t="str">
        <f t="shared" si="3"/>
        <v>武汉仓LC104S-0303-B3WH</v>
      </c>
      <c r="B57" t="str">
        <f t="shared" si="4"/>
        <v>武汉仓L</v>
      </c>
      <c r="C57" t="s">
        <v>17</v>
      </c>
      <c r="D57" t="s">
        <v>92</v>
      </c>
      <c r="E57">
        <v>2</v>
      </c>
      <c r="F57">
        <f t="shared" si="5"/>
        <v>2</v>
      </c>
    </row>
    <row r="58" spans="1:6">
      <c r="A58" t="str">
        <f t="shared" si="3"/>
        <v>香港仓XSC104S-0303-B3WH</v>
      </c>
      <c r="B58" t="str">
        <f t="shared" si="4"/>
        <v>香港仓XS</v>
      </c>
      <c r="C58" t="s">
        <v>17</v>
      </c>
      <c r="D58" t="s">
        <v>93</v>
      </c>
      <c r="E58">
        <v>0</v>
      </c>
      <c r="F58">
        <f t="shared" si="5"/>
        <v>0</v>
      </c>
    </row>
    <row r="59" spans="1:6">
      <c r="A59" t="str">
        <f t="shared" si="3"/>
        <v>香港仓SC104S-0303-B3WH</v>
      </c>
      <c r="B59" t="str">
        <f t="shared" si="4"/>
        <v>香港仓S</v>
      </c>
      <c r="C59" t="s">
        <v>17</v>
      </c>
      <c r="D59" t="s">
        <v>94</v>
      </c>
      <c r="E59">
        <v>23</v>
      </c>
      <c r="F59">
        <f t="shared" si="5"/>
        <v>23</v>
      </c>
    </row>
    <row r="60" spans="1:6">
      <c r="A60" t="str">
        <f t="shared" si="3"/>
        <v>香港仓LC104S-0303-B3WH</v>
      </c>
      <c r="B60" t="str">
        <f t="shared" si="4"/>
        <v>香港仓L</v>
      </c>
      <c r="C60" t="s">
        <v>17</v>
      </c>
      <c r="D60" t="s">
        <v>95</v>
      </c>
      <c r="E60">
        <v>12</v>
      </c>
      <c r="F60">
        <f t="shared" si="5"/>
        <v>12</v>
      </c>
    </row>
    <row r="61" spans="1:6">
      <c r="A61" t="str">
        <f t="shared" si="3"/>
        <v>香港仓MC104S-0303-B3WH</v>
      </c>
      <c r="B61" t="str">
        <f t="shared" si="4"/>
        <v>香港仓M</v>
      </c>
      <c r="C61" t="s">
        <v>17</v>
      </c>
      <c r="D61" t="s">
        <v>96</v>
      </c>
      <c r="E61">
        <v>34</v>
      </c>
      <c r="F61">
        <f t="shared" si="5"/>
        <v>34</v>
      </c>
    </row>
    <row r="62" spans="1:6">
      <c r="A62" t="str">
        <f t="shared" si="3"/>
        <v>香港仓XLC104S-0303-B3WH</v>
      </c>
      <c r="B62" t="str">
        <f t="shared" si="4"/>
        <v>香港仓XL</v>
      </c>
      <c r="C62" t="s">
        <v>17</v>
      </c>
      <c r="D62" t="s">
        <v>97</v>
      </c>
      <c r="E62">
        <v>6</v>
      </c>
      <c r="F62">
        <f t="shared" si="5"/>
        <v>6</v>
      </c>
    </row>
    <row r="63" spans="1:6">
      <c r="A63" t="str">
        <f t="shared" si="3"/>
        <v>香港仓FC104S-0303-B3WH</v>
      </c>
      <c r="B63" t="str">
        <f t="shared" si="4"/>
        <v>香港仓F</v>
      </c>
      <c r="C63" t="s">
        <v>17</v>
      </c>
      <c r="D63" t="s">
        <v>98</v>
      </c>
      <c r="F63">
        <f t="shared" si="5"/>
        <v>0</v>
      </c>
    </row>
    <row r="64" spans="1:6">
      <c r="A64" t="str">
        <f t="shared" si="3"/>
        <v>南浦拍照样衣仓XSC104S-0303-B3WH</v>
      </c>
      <c r="B64" t="str">
        <f t="shared" si="4"/>
        <v>南浦拍照样衣仓XS</v>
      </c>
      <c r="C64" t="s">
        <v>17</v>
      </c>
      <c r="D64" t="s">
        <v>99</v>
      </c>
      <c r="F64">
        <f t="shared" si="5"/>
        <v>0</v>
      </c>
    </row>
    <row r="65" spans="1:6">
      <c r="A65" t="str">
        <f t="shared" si="3"/>
        <v>南浦拍照样衣仓SC104S-0303-B3WH</v>
      </c>
      <c r="B65" t="str">
        <f t="shared" si="4"/>
        <v>南浦拍照样衣仓S</v>
      </c>
      <c r="C65" t="s">
        <v>17</v>
      </c>
      <c r="D65" t="s">
        <v>100</v>
      </c>
      <c r="E65"/>
      <c r="F65">
        <f t="shared" si="5"/>
        <v>0</v>
      </c>
    </row>
    <row r="66" spans="1:6">
      <c r="A66" t="str">
        <f t="shared" si="3"/>
        <v>南浦拍照样衣仓MC104S-0303-B3WH</v>
      </c>
      <c r="B66" t="str">
        <f t="shared" si="4"/>
        <v>南浦拍照样衣仓M</v>
      </c>
      <c r="C66" t="s">
        <v>17</v>
      </c>
      <c r="D66" t="s">
        <v>101</v>
      </c>
      <c r="F66">
        <f t="shared" si="5"/>
        <v>0</v>
      </c>
    </row>
    <row r="67" spans="1:6">
      <c r="A67" t="str">
        <f t="shared" si="3"/>
        <v>南浦拍照样衣仓LC104S-0303-B3WH</v>
      </c>
      <c r="B67" t="str">
        <f t="shared" si="4"/>
        <v>南浦拍照样衣仓L</v>
      </c>
      <c r="C67" t="s">
        <v>17</v>
      </c>
      <c r="D67" t="s">
        <v>102</v>
      </c>
      <c r="F67">
        <f t="shared" si="5"/>
        <v>0</v>
      </c>
    </row>
    <row r="68" spans="1:6">
      <c r="A68" t="str">
        <f t="shared" si="3"/>
        <v>南浦拍照样衣仓XLC104S-0303-B3WH</v>
      </c>
      <c r="B68" t="str">
        <f t="shared" si="4"/>
        <v>南浦拍照样衣仓XL</v>
      </c>
      <c r="C68" t="s">
        <v>17</v>
      </c>
      <c r="D68" t="s">
        <v>103</v>
      </c>
      <c r="F68">
        <f t="shared" si="5"/>
        <v>0</v>
      </c>
    </row>
    <row r="69" spans="1:6">
      <c r="A69" t="str">
        <f t="shared" ref="A69:A100" si="6">B69&amp;C69</f>
        <v>南浦拍照样衣仓FC104S-0303-B3WH</v>
      </c>
      <c r="B69" t="str">
        <f t="shared" ref="B69:B100" si="7">RIGHT(D69,LEN(D69)-FIND(":",D69,1))</f>
        <v>南浦拍照样衣仓F</v>
      </c>
      <c r="C69" t="s">
        <v>17</v>
      </c>
      <c r="D69" t="s">
        <v>104</v>
      </c>
      <c r="F69">
        <f t="shared" ref="F69:F93" si="8">E69</f>
        <v>0</v>
      </c>
    </row>
    <row r="70" spans="1:6">
      <c r="A70" t="str">
        <f t="shared" si="6"/>
        <v>南浦正品仓SC104S-0303-B3WH</v>
      </c>
      <c r="B70" t="str">
        <f t="shared" si="7"/>
        <v>南浦正品仓S</v>
      </c>
      <c r="C70" t="s">
        <v>17</v>
      </c>
      <c r="D70" t="s">
        <v>105</v>
      </c>
      <c r="E70">
        <v>15</v>
      </c>
      <c r="F70">
        <f t="shared" si="8"/>
        <v>15</v>
      </c>
    </row>
    <row r="71" spans="1:6">
      <c r="A71" t="str">
        <f t="shared" si="6"/>
        <v>南浦正品仓XSC104S-0303-B3WH</v>
      </c>
      <c r="B71" t="str">
        <f t="shared" si="7"/>
        <v>南浦正品仓XS</v>
      </c>
      <c r="C71" t="s">
        <v>17</v>
      </c>
      <c r="D71" t="s">
        <v>106</v>
      </c>
      <c r="E71">
        <v>0</v>
      </c>
      <c r="F71">
        <f t="shared" si="8"/>
        <v>0</v>
      </c>
    </row>
    <row r="72" spans="1:6">
      <c r="A72" t="str">
        <f t="shared" si="6"/>
        <v>南浦正品仓MC104S-0303-B3WH</v>
      </c>
      <c r="B72" t="str">
        <f t="shared" si="7"/>
        <v>南浦正品仓M</v>
      </c>
      <c r="C72" t="s">
        <v>17</v>
      </c>
      <c r="D72" t="s">
        <v>107</v>
      </c>
      <c r="E72">
        <v>23</v>
      </c>
      <c r="F72">
        <f t="shared" si="8"/>
        <v>23</v>
      </c>
    </row>
    <row r="73" spans="1:6">
      <c r="A73" t="str">
        <f t="shared" si="6"/>
        <v>南浦正品仓XLC104S-0303-B3WH</v>
      </c>
      <c r="B73" t="str">
        <f t="shared" si="7"/>
        <v>南浦正品仓XL</v>
      </c>
      <c r="C73" t="s">
        <v>17</v>
      </c>
      <c r="D73" t="s">
        <v>108</v>
      </c>
      <c r="E73">
        <v>4</v>
      </c>
      <c r="F73">
        <f t="shared" si="8"/>
        <v>4</v>
      </c>
    </row>
    <row r="74" spans="1:6">
      <c r="A74" t="str">
        <f t="shared" si="6"/>
        <v>南浦正品仓LC104S-0303-B3WH</v>
      </c>
      <c r="B74" t="str">
        <f t="shared" si="7"/>
        <v>南浦正品仓L</v>
      </c>
      <c r="C74" t="s">
        <v>17</v>
      </c>
      <c r="D74" t="s">
        <v>109</v>
      </c>
      <c r="E74">
        <v>6</v>
      </c>
      <c r="F74">
        <f t="shared" si="8"/>
        <v>6</v>
      </c>
    </row>
    <row r="75" spans="1:6">
      <c r="A75" t="str">
        <f t="shared" si="6"/>
        <v>南浦正品仓FC104S-0303-B3WH</v>
      </c>
      <c r="B75" t="str">
        <f t="shared" si="7"/>
        <v>南浦正品仓F</v>
      </c>
      <c r="C75" t="s">
        <v>17</v>
      </c>
      <c r="D75" t="s">
        <v>110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4" collapsed="1"/>
    <col min="21" max="21" width="9.23076923076923" style="5"/>
    <col min="23" max="23" width="9.23076923076923" style="4"/>
    <col min="29" max="29" width="9.23076923076923" style="6"/>
    <col min="31" max="31" width="9.23076923076923" style="4"/>
    <col min="37" max="37" width="9.23076923076923" style="6"/>
    <col min="38" max="38" width="9.23076923076923" style="7"/>
    <col min="39" max="39" width="9.23076923076923" style="4"/>
    <col min="45" max="45" width="9.23076923076923" style="6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111</v>
      </c>
      <c r="B1" t="s">
        <v>112</v>
      </c>
      <c r="C1" t="s">
        <v>113</v>
      </c>
      <c r="D1" t="s">
        <v>114</v>
      </c>
      <c r="E1" t="s">
        <v>115</v>
      </c>
      <c r="F1" t="s">
        <v>59</v>
      </c>
      <c r="G1" t="s">
        <v>33</v>
      </c>
      <c r="H1" t="s">
        <v>116</v>
      </c>
      <c r="I1" t="s">
        <v>117</v>
      </c>
      <c r="J1" t="s">
        <v>117</v>
      </c>
      <c r="K1" t="s">
        <v>118</v>
      </c>
      <c r="L1" t="s">
        <v>119</v>
      </c>
      <c r="M1" t="s">
        <v>120</v>
      </c>
      <c r="N1" t="s">
        <v>121</v>
      </c>
      <c r="O1" s="4" t="s">
        <v>122</v>
      </c>
      <c r="P1" t="s">
        <v>37</v>
      </c>
      <c r="Q1" t="s">
        <v>36</v>
      </c>
      <c r="R1" t="s">
        <v>35</v>
      </c>
      <c r="S1" t="s">
        <v>38</v>
      </c>
      <c r="T1" t="s">
        <v>123</v>
      </c>
      <c r="U1" s="9" t="s">
        <v>124</v>
      </c>
      <c r="V1" t="s">
        <v>60</v>
      </c>
      <c r="W1" s="4" t="str">
        <f t="shared" ref="W1:AB1" si="0">$AC$2&amp;W2</f>
        <v>武汉仓XS</v>
      </c>
      <c r="X1" s="4" t="str">
        <f t="shared" si="0"/>
        <v>武汉仓S</v>
      </c>
      <c r="Y1" s="4" t="str">
        <f t="shared" si="0"/>
        <v>武汉仓M</v>
      </c>
      <c r="Z1" s="4" t="str">
        <f t="shared" si="0"/>
        <v>武汉仓L</v>
      </c>
      <c r="AA1" s="4" t="str">
        <f t="shared" si="0"/>
        <v>武汉仓XL</v>
      </c>
      <c r="AB1" s="4" t="str">
        <f t="shared" si="0"/>
        <v>武汉仓F</v>
      </c>
      <c r="AC1" s="9" t="s">
        <v>125</v>
      </c>
      <c r="AD1" t="s">
        <v>60</v>
      </c>
      <c r="AE1" s="4" t="str">
        <f t="shared" ref="AE1:AJ1" si="1">$AK$2&amp;AE2</f>
        <v>香港仓XS</v>
      </c>
      <c r="AF1" s="4" t="str">
        <f t="shared" si="1"/>
        <v>香港仓S</v>
      </c>
      <c r="AG1" s="4" t="str">
        <f t="shared" si="1"/>
        <v>香港仓M</v>
      </c>
      <c r="AH1" s="4" t="str">
        <f t="shared" si="1"/>
        <v>香港仓L</v>
      </c>
      <c r="AI1" s="4" t="str">
        <f t="shared" si="1"/>
        <v>香港仓XL</v>
      </c>
      <c r="AJ1" s="4" t="str">
        <f t="shared" si="1"/>
        <v>香港仓F</v>
      </c>
      <c r="AK1" s="35" t="s">
        <v>126</v>
      </c>
      <c r="AL1" t="s">
        <v>60</v>
      </c>
      <c r="AM1" s="4" t="str">
        <f>$AS$2&amp;AM2</f>
        <v>南浦正品仓XS</v>
      </c>
      <c r="AN1" s="4" t="str">
        <f t="shared" ref="AM1:AR1" si="2">$AS$2&amp;AN2</f>
        <v>南浦正品仓S</v>
      </c>
      <c r="AO1" s="4" t="str">
        <f t="shared" si="2"/>
        <v>南浦正品仓M</v>
      </c>
      <c r="AP1" s="4" t="str">
        <f t="shared" si="2"/>
        <v>南浦正品仓L</v>
      </c>
      <c r="AQ1" s="4" t="str">
        <f t="shared" si="2"/>
        <v>南浦正品仓XL</v>
      </c>
      <c r="AR1" s="4" t="str">
        <f t="shared" si="2"/>
        <v>南浦正品仓F</v>
      </c>
      <c r="AS1" s="9" t="s">
        <v>127</v>
      </c>
      <c r="AT1" t="s">
        <v>60</v>
      </c>
      <c r="AU1" s="4" t="str">
        <f>$BA$2&amp;AU2</f>
        <v>南浦拍照样衣仓XS</v>
      </c>
      <c r="AV1" s="4" t="str">
        <f t="shared" ref="AV1:BA1" si="3">$BA$2&amp;AV2</f>
        <v>南浦拍照样衣仓S</v>
      </c>
      <c r="AW1" s="4" t="str">
        <f t="shared" si="3"/>
        <v>南浦拍照样衣仓M</v>
      </c>
      <c r="AX1" s="4" t="str">
        <f t="shared" si="3"/>
        <v>南浦拍照样衣仓L</v>
      </c>
      <c r="AY1" s="4" t="str">
        <f t="shared" si="3"/>
        <v>南浦拍照样衣仓XL</v>
      </c>
      <c r="AZ1" s="4" t="str">
        <f t="shared" si="3"/>
        <v>南浦拍照样衣仓F</v>
      </c>
      <c r="BA1" s="9" t="s">
        <v>128</v>
      </c>
      <c r="BB1" t="s">
        <v>60</v>
      </c>
    </row>
    <row r="2" s="2" customFormat="1" ht="42" customHeight="1" spans="1:54">
      <c r="A2" s="10" t="s">
        <v>111</v>
      </c>
      <c r="B2" s="11" t="s">
        <v>112</v>
      </c>
      <c r="C2" s="11" t="s">
        <v>113</v>
      </c>
      <c r="D2" s="11" t="s">
        <v>114</v>
      </c>
      <c r="E2" s="11" t="s">
        <v>115</v>
      </c>
      <c r="F2" s="11" t="s">
        <v>59</v>
      </c>
      <c r="G2" s="11" t="s">
        <v>33</v>
      </c>
      <c r="H2" s="11" t="s">
        <v>116</v>
      </c>
      <c r="I2" s="11" t="s">
        <v>117</v>
      </c>
      <c r="J2" s="11" t="s">
        <v>117</v>
      </c>
      <c r="K2" s="11" t="s">
        <v>118</v>
      </c>
      <c r="L2" s="11" t="s">
        <v>119</v>
      </c>
      <c r="M2" s="11" t="s">
        <v>120</v>
      </c>
      <c r="N2" s="16" t="s">
        <v>121</v>
      </c>
      <c r="O2" s="17" t="s">
        <v>122</v>
      </c>
      <c r="P2" s="18" t="s">
        <v>37</v>
      </c>
      <c r="Q2" s="18" t="s">
        <v>36</v>
      </c>
      <c r="R2" s="18" t="s">
        <v>35</v>
      </c>
      <c r="S2" s="18" t="s">
        <v>38</v>
      </c>
      <c r="T2" s="18" t="s">
        <v>123</v>
      </c>
      <c r="U2" s="18" t="s">
        <v>124</v>
      </c>
      <c r="V2" s="25" t="s">
        <v>60</v>
      </c>
      <c r="W2" s="26" t="s">
        <v>122</v>
      </c>
      <c r="X2" s="27" t="s">
        <v>37</v>
      </c>
      <c r="Y2" s="27" t="s">
        <v>36</v>
      </c>
      <c r="Z2" s="27" t="s">
        <v>35</v>
      </c>
      <c r="AA2" s="27" t="s">
        <v>38</v>
      </c>
      <c r="AB2" s="27" t="s">
        <v>123</v>
      </c>
      <c r="AC2" s="27" t="s">
        <v>25</v>
      </c>
      <c r="AD2" s="31" t="s">
        <v>60</v>
      </c>
      <c r="AE2" s="32" t="s">
        <v>122</v>
      </c>
      <c r="AF2" s="33" t="s">
        <v>37</v>
      </c>
      <c r="AG2" s="33" t="s">
        <v>36</v>
      </c>
      <c r="AH2" s="33" t="s">
        <v>35</v>
      </c>
      <c r="AI2" s="33" t="s">
        <v>38</v>
      </c>
      <c r="AJ2" s="33" t="s">
        <v>123</v>
      </c>
      <c r="AK2" s="33" t="s">
        <v>16</v>
      </c>
      <c r="AL2" s="36" t="s">
        <v>60</v>
      </c>
      <c r="AM2" s="37" t="s">
        <v>122</v>
      </c>
      <c r="AN2" s="38" t="s">
        <v>37</v>
      </c>
      <c r="AO2" s="38" t="s">
        <v>36</v>
      </c>
      <c r="AP2" s="38" t="s">
        <v>35</v>
      </c>
      <c r="AQ2" s="38" t="s">
        <v>38</v>
      </c>
      <c r="AR2" s="38" t="s">
        <v>123</v>
      </c>
      <c r="AS2" s="38" t="s">
        <v>27</v>
      </c>
      <c r="AT2" s="42" t="s">
        <v>60</v>
      </c>
      <c r="AU2" s="43" t="s">
        <v>122</v>
      </c>
      <c r="AV2" s="43" t="s">
        <v>37</v>
      </c>
      <c r="AW2" s="43" t="s">
        <v>36</v>
      </c>
      <c r="AX2" s="43" t="s">
        <v>35</v>
      </c>
      <c r="AY2" s="43" t="s">
        <v>38</v>
      </c>
      <c r="AZ2" s="43" t="s">
        <v>123</v>
      </c>
      <c r="BA2" s="43" t="s">
        <v>128</v>
      </c>
      <c r="BB2" s="43" t="s">
        <v>60</v>
      </c>
    </row>
    <row r="3" s="3" customFormat="1" ht="29" customHeight="1" spans="1:54">
      <c r="A3" s="12">
        <v>45287</v>
      </c>
      <c r="B3" s="13"/>
      <c r="C3" s="13" t="s">
        <v>129</v>
      </c>
      <c r="D3" s="13" t="str">
        <f>_xlfn.DISPIMG("ID_6A238327277A4FD198E654A75234211A",1)</f>
        <v>=DISPIMG("ID_6A238327277A4FD198E654A75234211A",1)</v>
      </c>
      <c r="E3" s="13"/>
      <c r="F3" s="13"/>
      <c r="G3" s="13" t="s">
        <v>17</v>
      </c>
      <c r="H3" s="13" t="s">
        <v>130</v>
      </c>
      <c r="I3" s="13" t="s">
        <v>131</v>
      </c>
      <c r="J3" s="13" t="s">
        <v>132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40</v>
      </c>
      <c r="Q3" s="13">
        <v>59</v>
      </c>
      <c r="R3" s="13">
        <v>20</v>
      </c>
      <c r="S3" s="13">
        <v>10</v>
      </c>
      <c r="T3" s="13"/>
      <c r="U3" s="28">
        <v>129</v>
      </c>
      <c r="V3" s="19"/>
      <c r="W3" s="20">
        <v>0</v>
      </c>
      <c r="X3" s="13">
        <v>2</v>
      </c>
      <c r="Y3" s="13">
        <v>2</v>
      </c>
      <c r="Z3" s="13">
        <v>2</v>
      </c>
      <c r="AA3" s="13"/>
      <c r="AB3" s="13"/>
      <c r="AC3" s="28">
        <v>6</v>
      </c>
      <c r="AD3" s="19"/>
      <c r="AE3" s="20">
        <v>0</v>
      </c>
      <c r="AF3" s="13">
        <v>23</v>
      </c>
      <c r="AG3" s="13">
        <v>34</v>
      </c>
      <c r="AH3" s="13">
        <v>12</v>
      </c>
      <c r="AI3" s="13">
        <v>6</v>
      </c>
      <c r="AJ3" s="13"/>
      <c r="AK3" s="28">
        <v>75</v>
      </c>
      <c r="AL3" s="39"/>
      <c r="AM3" s="20">
        <v>0</v>
      </c>
      <c r="AN3" s="13">
        <v>15</v>
      </c>
      <c r="AO3" s="13">
        <v>23</v>
      </c>
      <c r="AP3" s="13">
        <v>6</v>
      </c>
      <c r="AQ3" s="13">
        <v>4</v>
      </c>
      <c r="AR3" s="13">
        <v>0</v>
      </c>
      <c r="AS3" s="28">
        <v>48</v>
      </c>
      <c r="AT3" s="44"/>
      <c r="AU3" s="20"/>
      <c r="AV3" s="13"/>
      <c r="AW3" s="13"/>
      <c r="AX3" s="13"/>
      <c r="AY3" s="13"/>
      <c r="AZ3" s="13"/>
      <c r="BA3" s="28">
        <v>0</v>
      </c>
      <c r="BB3" s="44"/>
    </row>
    <row r="4" s="3" customFormat="1" ht="29" customHeight="1" spans="1:5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13"/>
      <c r="Q4" s="13"/>
      <c r="R4" s="13"/>
      <c r="S4" s="13"/>
      <c r="T4" s="13"/>
      <c r="U4" s="28"/>
      <c r="V4" s="19"/>
      <c r="W4" s="20"/>
      <c r="X4" s="13"/>
      <c r="Y4" s="13"/>
      <c r="Z4" s="13"/>
      <c r="AA4" s="13"/>
      <c r="AB4" s="13"/>
      <c r="AC4" s="28"/>
      <c r="AD4" s="19"/>
      <c r="AE4" s="20"/>
      <c r="AF4" s="13"/>
      <c r="AG4" s="13"/>
      <c r="AH4" s="13"/>
      <c r="AI4" s="13"/>
      <c r="AJ4" s="13"/>
      <c r="AK4" s="28"/>
      <c r="AL4" s="39"/>
      <c r="AM4" s="20"/>
      <c r="AN4" s="13"/>
      <c r="AO4" s="13"/>
      <c r="AP4" s="13"/>
      <c r="AQ4" s="13"/>
      <c r="AR4" s="13"/>
      <c r="AS4" s="28"/>
      <c r="AT4" s="44"/>
      <c r="AU4" s="20"/>
      <c r="AV4" s="13"/>
      <c r="AW4" s="13"/>
      <c r="AX4" s="13"/>
      <c r="AY4" s="13"/>
      <c r="AZ4" s="13"/>
      <c r="BA4" s="28"/>
      <c r="BB4" s="44"/>
    </row>
    <row r="5" ht="29" customHeight="1" spans="1:5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23"/>
      <c r="R5" s="23"/>
      <c r="S5" s="23"/>
      <c r="T5" s="23"/>
      <c r="U5" s="29"/>
      <c r="V5" s="30"/>
      <c r="W5" s="22"/>
      <c r="X5" s="23"/>
      <c r="Y5" s="23"/>
      <c r="Z5" s="23"/>
      <c r="AA5" s="23"/>
      <c r="AB5" s="23"/>
      <c r="AC5" s="29"/>
      <c r="AD5" s="30"/>
      <c r="AE5" s="22"/>
      <c r="AF5" s="23"/>
      <c r="AG5" s="23"/>
      <c r="AH5" s="23"/>
      <c r="AI5" s="23"/>
      <c r="AJ5" s="23"/>
      <c r="AK5" s="29"/>
      <c r="AL5" s="40"/>
      <c r="AM5" s="22"/>
      <c r="AN5" s="23"/>
      <c r="AO5" s="23"/>
      <c r="AP5" s="23"/>
      <c r="AQ5" s="23"/>
      <c r="AR5" s="23"/>
      <c r="AS5" s="29"/>
      <c r="AT5" s="45"/>
      <c r="AU5" s="20"/>
      <c r="AV5" s="13"/>
      <c r="AW5" s="13"/>
      <c r="AX5" s="13"/>
      <c r="AY5" s="13"/>
      <c r="AZ5" s="13"/>
      <c r="BA5" s="28"/>
      <c r="BB5" s="44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34"/>
      <c r="AL6" s="41"/>
      <c r="AM6" s="24"/>
      <c r="AN6" s="15"/>
      <c r="AO6" s="15"/>
      <c r="AP6" s="15"/>
      <c r="AQ6" s="15"/>
      <c r="AR6" s="15"/>
      <c r="AS6" s="34"/>
      <c r="AT6" s="46"/>
      <c r="AU6" s="20"/>
      <c r="AV6" s="13"/>
      <c r="AW6" s="13"/>
      <c r="AX6" s="13"/>
      <c r="AY6" s="13"/>
      <c r="AZ6" s="13"/>
      <c r="BA6" s="28"/>
      <c r="BB6" s="44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34"/>
      <c r="AL7" s="41"/>
      <c r="AM7" s="24"/>
      <c r="AN7" s="15"/>
      <c r="AO7" s="15"/>
      <c r="AP7" s="15"/>
      <c r="AQ7" s="15"/>
      <c r="AR7" s="15"/>
      <c r="AS7" s="34"/>
      <c r="AT7" s="46"/>
      <c r="AU7" s="20"/>
      <c r="AV7" s="13"/>
      <c r="AW7" s="13"/>
      <c r="AX7" s="13"/>
      <c r="AY7" s="13"/>
      <c r="AZ7" s="13"/>
      <c r="BA7" s="28"/>
      <c r="BB7" s="44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34"/>
      <c r="AL8" s="41"/>
      <c r="AM8" s="24"/>
      <c r="AN8" s="15"/>
      <c r="AO8" s="15"/>
      <c r="AP8" s="15"/>
      <c r="AQ8" s="15"/>
      <c r="AR8" s="15"/>
      <c r="AS8" s="34"/>
      <c r="AT8" s="46"/>
      <c r="AU8" s="20"/>
      <c r="AV8" s="13"/>
      <c r="AW8" s="13"/>
      <c r="AX8" s="13"/>
      <c r="AY8" s="13"/>
      <c r="AZ8" s="13"/>
      <c r="BA8" s="28"/>
      <c r="BB8" s="44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34"/>
      <c r="AL9" s="41"/>
      <c r="AM9" s="24"/>
      <c r="AN9" s="15"/>
      <c r="AO9" s="15"/>
      <c r="AP9" s="15"/>
      <c r="AQ9" s="15"/>
      <c r="AR9" s="15"/>
      <c r="AS9" s="34"/>
      <c r="AT9" s="46"/>
      <c r="AU9" s="20"/>
      <c r="AV9" s="13"/>
      <c r="AW9" s="13"/>
      <c r="AX9" s="13"/>
      <c r="AY9" s="13"/>
      <c r="AZ9" s="13"/>
      <c r="BA9" s="28"/>
      <c r="BB9" s="44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34"/>
      <c r="AL10" s="41"/>
      <c r="AM10" s="24"/>
      <c r="AN10" s="15"/>
      <c r="AO10" s="15"/>
      <c r="AP10" s="15"/>
      <c r="AQ10" s="15"/>
      <c r="AR10" s="15"/>
      <c r="AS10" s="34"/>
      <c r="AT10" s="46"/>
      <c r="AU10" s="20"/>
      <c r="AV10" s="13"/>
      <c r="AW10" s="13"/>
      <c r="AX10" s="13"/>
      <c r="AY10" s="13"/>
      <c r="AZ10" s="13"/>
      <c r="BA10" s="28"/>
      <c r="BB10" s="44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34"/>
      <c r="AL11" s="41"/>
      <c r="AM11" s="24"/>
      <c r="AN11" s="15"/>
      <c r="AO11" s="15"/>
      <c r="AP11" s="15"/>
      <c r="AQ11" s="15"/>
      <c r="AR11" s="15"/>
      <c r="AS11" s="34"/>
      <c r="AT11" s="46"/>
      <c r="AU11" s="20"/>
      <c r="AV11" s="13"/>
      <c r="AW11" s="13"/>
      <c r="AX11" s="13"/>
      <c r="AY11" s="13"/>
      <c r="AZ11" s="13"/>
      <c r="BA11" s="28"/>
      <c r="BB11" s="44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34"/>
      <c r="AL12" s="41"/>
      <c r="AM12" s="24"/>
      <c r="AN12" s="15"/>
      <c r="AO12" s="15"/>
      <c r="AP12" s="15"/>
      <c r="AQ12" s="15"/>
      <c r="AR12" s="15"/>
      <c r="AS12" s="34"/>
      <c r="AT12" s="46"/>
      <c r="AU12" s="20"/>
      <c r="AV12" s="13"/>
      <c r="AW12" s="13"/>
      <c r="AX12" s="13"/>
      <c r="AY12" s="13"/>
      <c r="AZ12" s="13"/>
      <c r="BA12" s="28"/>
      <c r="BB12" s="44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34"/>
      <c r="AL13" s="41"/>
      <c r="AM13" s="24"/>
      <c r="AN13" s="15"/>
      <c r="AO13" s="15"/>
      <c r="AP13" s="15"/>
      <c r="AQ13" s="15"/>
      <c r="AR13" s="15"/>
      <c r="AS13" s="34"/>
      <c r="AT13" s="46"/>
      <c r="AU13" s="20"/>
      <c r="AV13" s="13"/>
      <c r="AW13" s="13"/>
      <c r="AX13" s="13"/>
      <c r="AY13" s="13"/>
      <c r="AZ13" s="13"/>
      <c r="BA13" s="28"/>
      <c r="BB13" s="44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34"/>
      <c r="AL14" s="41"/>
      <c r="AM14" s="24"/>
      <c r="AN14" s="15"/>
      <c r="AO14" s="15"/>
      <c r="AP14" s="15"/>
      <c r="AQ14" s="15"/>
      <c r="AR14" s="15"/>
      <c r="AS14" s="34"/>
      <c r="AT14" s="46"/>
      <c r="AU14" s="20"/>
      <c r="AV14" s="13"/>
      <c r="AW14" s="13"/>
      <c r="AX14" s="13"/>
      <c r="AY14" s="13"/>
      <c r="AZ14" s="13"/>
      <c r="BA14" s="28"/>
      <c r="BB14" s="44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34"/>
      <c r="AL15" s="41"/>
      <c r="AM15" s="24"/>
      <c r="AN15" s="15"/>
      <c r="AO15" s="15"/>
      <c r="AP15" s="15"/>
      <c r="AQ15" s="15"/>
      <c r="AR15" s="15"/>
      <c r="AS15" s="34"/>
      <c r="AT15" s="46"/>
      <c r="AU15" s="20"/>
      <c r="AV15" s="13"/>
      <c r="AW15" s="13"/>
      <c r="AX15" s="13"/>
      <c r="AY15" s="13"/>
      <c r="AZ15" s="13"/>
      <c r="BA15" s="28"/>
      <c r="BB15" s="44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34"/>
      <c r="AL16" s="41"/>
      <c r="AM16" s="24"/>
      <c r="AN16" s="15"/>
      <c r="AO16" s="15"/>
      <c r="AP16" s="15"/>
      <c r="AQ16" s="15"/>
      <c r="AR16" s="15"/>
      <c r="AS16" s="34"/>
      <c r="AT16" s="46"/>
      <c r="AU16" s="20"/>
      <c r="AV16" s="13"/>
      <c r="AW16" s="13"/>
      <c r="AX16" s="13"/>
      <c r="AY16" s="13"/>
      <c r="AZ16" s="13"/>
      <c r="BA16" s="28"/>
      <c r="BB16" s="44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34"/>
      <c r="AL17" s="41"/>
      <c r="AM17" s="24"/>
      <c r="AN17" s="15"/>
      <c r="AO17" s="15"/>
      <c r="AP17" s="15"/>
      <c r="AQ17" s="15"/>
      <c r="AR17" s="15"/>
      <c r="AS17" s="34"/>
      <c r="AT17" s="46"/>
      <c r="AU17" s="20"/>
      <c r="AV17" s="13"/>
      <c r="AW17" s="13"/>
      <c r="AX17" s="13"/>
      <c r="AY17" s="13"/>
      <c r="AZ17" s="13"/>
      <c r="BA17" s="28"/>
      <c r="BB17" s="44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34"/>
      <c r="AL18" s="41"/>
      <c r="AM18" s="24"/>
      <c r="AN18" s="15"/>
      <c r="AO18" s="15"/>
      <c r="AP18" s="15"/>
      <c r="AQ18" s="15"/>
      <c r="AR18" s="15"/>
      <c r="AS18" s="34"/>
      <c r="AT18" s="46"/>
      <c r="AU18" s="20"/>
      <c r="AV18" s="13"/>
      <c r="AW18" s="13"/>
      <c r="AX18" s="13"/>
      <c r="AY18" s="13"/>
      <c r="AZ18" s="13"/>
      <c r="BA18" s="28"/>
      <c r="BB18" s="44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34"/>
      <c r="AL19" s="41"/>
      <c r="AM19" s="24"/>
      <c r="AN19" s="15"/>
      <c r="AO19" s="15"/>
      <c r="AP19" s="15"/>
      <c r="AQ19" s="15"/>
      <c r="AR19" s="15"/>
      <c r="AS19" s="34"/>
      <c r="AT19" s="46"/>
      <c r="AU19" s="20"/>
      <c r="AV19" s="13"/>
      <c r="AW19" s="13"/>
      <c r="AX19" s="13"/>
      <c r="AY19" s="13"/>
      <c r="AZ19" s="13"/>
      <c r="BA19" s="28"/>
      <c r="BB19" s="44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34"/>
      <c r="AL20" s="41"/>
      <c r="AM20" s="24"/>
      <c r="AN20" s="15"/>
      <c r="AO20" s="15"/>
      <c r="AP20" s="15"/>
      <c r="AQ20" s="15"/>
      <c r="AR20" s="15"/>
      <c r="AS20" s="34"/>
      <c r="AT20" s="46"/>
      <c r="AU20" s="20"/>
      <c r="AV20" s="13"/>
      <c r="AW20" s="13"/>
      <c r="AX20" s="13"/>
      <c r="AY20" s="13"/>
      <c r="AZ20" s="13"/>
      <c r="BA20" s="28"/>
      <c r="BB20" s="44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34"/>
      <c r="AL21" s="41"/>
      <c r="AM21" s="24"/>
      <c r="AN21" s="15"/>
      <c r="AO21" s="15"/>
      <c r="AP21" s="15"/>
      <c r="AQ21" s="15"/>
      <c r="AR21" s="15"/>
      <c r="AS21" s="34"/>
      <c r="AT21" s="46"/>
      <c r="AU21" s="20"/>
      <c r="AV21" s="13"/>
      <c r="AW21" s="13"/>
      <c r="AX21" s="13"/>
      <c r="AY21" s="13"/>
      <c r="AZ21" s="13"/>
      <c r="BA21" s="28"/>
      <c r="BB21" s="44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34"/>
      <c r="AL22" s="41"/>
      <c r="AM22" s="24"/>
      <c r="AN22" s="15"/>
      <c r="AO22" s="15"/>
      <c r="AP22" s="15"/>
      <c r="AQ22" s="15"/>
      <c r="AR22" s="15"/>
      <c r="AS22" s="34"/>
      <c r="AT22" s="46"/>
      <c r="AU22" s="20"/>
      <c r="AV22" s="13"/>
      <c r="AW22" s="13"/>
      <c r="AX22" s="13"/>
      <c r="AY22" s="13"/>
      <c r="AZ22" s="13"/>
      <c r="BA22" s="28"/>
      <c r="BB22" s="44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34"/>
      <c r="AL23" s="41"/>
      <c r="AM23" s="24"/>
      <c r="AN23" s="15"/>
      <c r="AO23" s="15"/>
      <c r="AP23" s="15"/>
      <c r="AQ23" s="15"/>
      <c r="AR23" s="15"/>
      <c r="AS23" s="34"/>
      <c r="AT23" s="46"/>
      <c r="AU23" s="20"/>
      <c r="AV23" s="13"/>
      <c r="AW23" s="13"/>
      <c r="AX23" s="13"/>
      <c r="AY23" s="13"/>
      <c r="AZ23" s="13"/>
      <c r="BA23" s="28"/>
      <c r="BB23" s="44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34"/>
      <c r="AL24" s="41"/>
      <c r="AM24" s="24"/>
      <c r="AN24" s="15"/>
      <c r="AO24" s="15"/>
      <c r="AP24" s="15"/>
      <c r="AQ24" s="15"/>
      <c r="AR24" s="15"/>
      <c r="AS24" s="34"/>
      <c r="AT24" s="46"/>
      <c r="AU24" s="20"/>
      <c r="AV24" s="13"/>
      <c r="AW24" s="13"/>
      <c r="AX24" s="13"/>
      <c r="AY24" s="13"/>
      <c r="AZ24" s="13"/>
      <c r="BA24" s="28"/>
      <c r="BB24" s="44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34"/>
      <c r="AL25" s="41"/>
      <c r="AM25" s="24"/>
      <c r="AN25" s="15"/>
      <c r="AO25" s="15"/>
      <c r="AP25" s="15"/>
      <c r="AQ25" s="15"/>
      <c r="AR25" s="15"/>
      <c r="AS25" s="34"/>
      <c r="AT25" s="46"/>
      <c r="AU25" s="20"/>
      <c r="AV25" s="13"/>
      <c r="AW25" s="13"/>
      <c r="AX25" s="13"/>
      <c r="AY25" s="13"/>
      <c r="AZ25" s="13"/>
      <c r="BA25" s="28"/>
      <c r="BB25" s="44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136</v>
      </c>
    </row>
    <row r="32" spans="1:1">
      <c r="A32" s="1" t="s">
        <v>137</v>
      </c>
    </row>
    <row r="53" spans="1:1">
      <c r="A53" s="1" t="s">
        <v>138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2023-12-27T07:50:36Z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